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785" yWindow="-15" windowWidth="10860" windowHeight="9780" firstSheet="2" activeTab="7"/>
  </bookViews>
  <sheets>
    <sheet name="Strona tyt." sheetId="13" r:id="rId1"/>
    <sheet name="WYKAZ CEN DO OFERTY" sheetId="15" r:id="rId2"/>
    <sheet name="KSZ" sheetId="22" r:id="rId3"/>
    <sheet name="RBM " sheetId="17" r:id="rId4"/>
    <sheet name="Sieci zewnetrzne i międzyobiekt" sheetId="18" r:id="rId5"/>
    <sheet name="Drogi Pace Zagospodarowanie ter" sheetId="20" r:id="rId6"/>
    <sheet name="ELEKTROTECHNIKA" sheetId="19" r:id="rId7"/>
    <sheet name="Technologia Oczyszczanie" sheetId="16" r:id="rId8"/>
    <sheet name="T. Gospodarka osady" sheetId="14" r:id="rId9"/>
    <sheet name="Rozruch" sheetId="23" r:id="rId10"/>
    <sheet name="Opis" sheetId="24" r:id="rId11"/>
  </sheets>
  <definedNames>
    <definedName name="_xlnm.Print_Area" localSheetId="8">'T. Gospodarka osady'!$A$1:$E$48</definedName>
  </definedNames>
  <calcPr calcId="145621"/>
</workbook>
</file>

<file path=xl/calcChain.xml><?xml version="1.0" encoding="utf-8"?>
<calcChain xmlns="http://schemas.openxmlformats.org/spreadsheetml/2006/main">
  <c r="D14" i="19" l="1"/>
  <c r="D10" i="19"/>
  <c r="E20" i="22"/>
  <c r="E6" i="22"/>
  <c r="G11" i="23"/>
  <c r="G6" i="23" s="1"/>
  <c r="D104" i="15" s="1"/>
  <c r="G10" i="23"/>
  <c r="G9" i="23"/>
  <c r="G8" i="23"/>
  <c r="B8" i="23"/>
  <c r="B9" i="23" s="1"/>
  <c r="B10" i="23" s="1"/>
  <c r="B11" i="23" s="1"/>
  <c r="G7" i="23"/>
  <c r="B48" i="14"/>
  <c r="G4" i="17"/>
  <c r="D14" i="15" s="1"/>
  <c r="B97" i="16"/>
  <c r="D96" i="15"/>
  <c r="E10" i="22"/>
  <c r="G27" i="17"/>
  <c r="D42" i="15" s="1"/>
  <c r="A27" i="17"/>
  <c r="G24" i="17"/>
  <c r="G96" i="16"/>
  <c r="D98" i="16"/>
  <c r="D97" i="16"/>
  <c r="G95" i="16"/>
  <c r="G94" i="16"/>
  <c r="G93" i="16"/>
  <c r="G92" i="16"/>
  <c r="G97" i="16" s="1"/>
  <c r="B93" i="16"/>
  <c r="B94" i="16" s="1"/>
  <c r="B95" i="16" s="1"/>
  <c r="B96" i="16" s="1"/>
  <c r="D57" i="20"/>
  <c r="D56" i="20"/>
  <c r="D55" i="20"/>
  <c r="D54" i="20"/>
  <c r="H51" i="20"/>
  <c r="H50" i="20"/>
  <c r="H49" i="20"/>
  <c r="H48" i="20"/>
  <c r="D47" i="20"/>
  <c r="H47" i="20" s="1"/>
  <c r="H46" i="20"/>
  <c r="H45" i="20"/>
  <c r="D44" i="20"/>
  <c r="H44" i="20" s="1"/>
  <c r="D40" i="20"/>
  <c r="H40" i="20" s="1"/>
  <c r="H39" i="20"/>
  <c r="H38" i="20"/>
  <c r="D37" i="20"/>
  <c r="H37" i="20" s="1"/>
  <c r="H36" i="20"/>
  <c r="H35" i="20"/>
  <c r="G47" i="14"/>
  <c r="G46" i="14" s="1"/>
  <c r="D77" i="15" s="1"/>
  <c r="E46" i="14"/>
  <c r="D26" i="19" l="1"/>
  <c r="D94" i="15" s="1"/>
  <c r="D21" i="15"/>
  <c r="G20" i="17"/>
  <c r="D27" i="15" s="1"/>
  <c r="E27" i="15" s="1"/>
  <c r="F27" i="15" s="1"/>
  <c r="B98" i="16"/>
  <c r="G98" i="16"/>
  <c r="G91" i="16" s="1"/>
  <c r="D74" i="15" s="1"/>
  <c r="D41" i="20"/>
  <c r="H41" i="20" s="1"/>
  <c r="H42" i="20" s="1"/>
  <c r="E77" i="15"/>
  <c r="F77" i="15" s="1"/>
  <c r="D78" i="15"/>
  <c r="E27" i="22" s="1"/>
  <c r="G16" i="20"/>
  <c r="G17" i="20"/>
  <c r="G18" i="20"/>
  <c r="E50" i="16"/>
  <c r="D28" i="15" l="1"/>
  <c r="E9" i="22" s="1"/>
  <c r="E91" i="16"/>
  <c r="E78" i="15"/>
  <c r="F78" i="15" s="1"/>
  <c r="G64" i="16"/>
  <c r="B62" i="16"/>
  <c r="B63" i="16" s="1"/>
  <c r="B65" i="16" s="1"/>
  <c r="B66" i="16" s="1"/>
  <c r="B67" i="16" s="1"/>
  <c r="B68" i="16" s="1"/>
  <c r="B69" i="16" s="1"/>
  <c r="B70" i="16" s="1"/>
  <c r="B71" i="16" s="1"/>
  <c r="B72" i="16" s="1"/>
  <c r="B73" i="16" s="1"/>
  <c r="G61" i="16"/>
  <c r="E28" i="15" l="1"/>
  <c r="F28" i="15" s="1"/>
  <c r="E74" i="15"/>
  <c r="F74" i="15" s="1"/>
  <c r="D75" i="15"/>
  <c r="B64" i="16"/>
  <c r="G46" i="16"/>
  <c r="G45" i="16"/>
  <c r="G22" i="14"/>
  <c r="G21" i="14"/>
  <c r="G20" i="14"/>
  <c r="G19" i="14"/>
  <c r="D23" i="14"/>
  <c r="G88" i="16"/>
  <c r="G87" i="16"/>
  <c r="E75" i="15" l="1"/>
  <c r="F75" i="15" s="1"/>
  <c r="E22" i="22"/>
  <c r="H19" i="18"/>
  <c r="H17" i="18"/>
  <c r="H24" i="18"/>
  <c r="G16" i="17" l="1"/>
  <c r="D24" i="15" s="1"/>
  <c r="G11" i="17" l="1"/>
  <c r="H84" i="20"/>
  <c r="D82" i="20"/>
  <c r="H82" i="20" s="1"/>
  <c r="H81" i="20"/>
  <c r="H78" i="20"/>
  <c r="H77" i="20"/>
  <c r="H76" i="20"/>
  <c r="H75" i="20"/>
  <c r="D71" i="20"/>
  <c r="H71" i="20" s="1"/>
  <c r="H70" i="20"/>
  <c r="D68" i="20"/>
  <c r="H68" i="20" s="1"/>
  <c r="H67" i="20"/>
  <c r="H66" i="20"/>
  <c r="H60" i="20"/>
  <c r="H59" i="20"/>
  <c r="H58" i="20"/>
  <c r="H57" i="20"/>
  <c r="H56" i="20"/>
  <c r="H55" i="20"/>
  <c r="H54" i="20"/>
  <c r="A18" i="22"/>
  <c r="A19" i="22" s="1"/>
  <c r="A20" i="22" s="1"/>
  <c r="A21" i="22" s="1"/>
  <c r="A6" i="22"/>
  <c r="A7" i="22" s="1"/>
  <c r="A8" i="22" s="1"/>
  <c r="A9" i="22" s="1"/>
  <c r="C25" i="13"/>
  <c r="C26" i="13" s="1"/>
  <c r="C19" i="13"/>
  <c r="C20" i="13" s="1"/>
  <c r="C21" i="13" s="1"/>
  <c r="D19" i="13"/>
  <c r="D18" i="13"/>
  <c r="D20" i="13"/>
  <c r="D21" i="13"/>
  <c r="G14" i="16"/>
  <c r="G36" i="16"/>
  <c r="G34" i="16"/>
  <c r="G21" i="16"/>
  <c r="G20" i="16"/>
  <c r="G35" i="16"/>
  <c r="B32" i="16"/>
  <c r="B40" i="16" s="1"/>
  <c r="D49" i="16"/>
  <c r="D48" i="16"/>
  <c r="G44" i="16"/>
  <c r="G43" i="16"/>
  <c r="G42" i="16"/>
  <c r="B42" i="16"/>
  <c r="B43" i="16" s="1"/>
  <c r="B44" i="16" s="1"/>
  <c r="G41" i="16"/>
  <c r="G24" i="16"/>
  <c r="G29" i="16"/>
  <c r="G23" i="16"/>
  <c r="G22" i="16"/>
  <c r="F8" i="20"/>
  <c r="D41" i="15" s="1"/>
  <c r="I51" i="18"/>
  <c r="I50" i="18"/>
  <c r="I49" i="18"/>
  <c r="I48" i="18"/>
  <c r="I39" i="18"/>
  <c r="I38" i="18"/>
  <c r="I37" i="18"/>
  <c r="I36" i="18"/>
  <c r="I35" i="18"/>
  <c r="I34" i="18"/>
  <c r="H30" i="18"/>
  <c r="H29" i="18"/>
  <c r="H27" i="18"/>
  <c r="H26" i="18"/>
  <c r="H20" i="18"/>
  <c r="H18" i="18"/>
  <c r="H16" i="18"/>
  <c r="H15" i="18"/>
  <c r="H14" i="18"/>
  <c r="H13" i="18"/>
  <c r="D15" i="16"/>
  <c r="D16" i="16"/>
  <c r="D90" i="16"/>
  <c r="D54" i="16"/>
  <c r="D53" i="16"/>
  <c r="G52" i="16"/>
  <c r="B52" i="16"/>
  <c r="B53" i="16" s="1"/>
  <c r="B54" i="16" s="1"/>
  <c r="G51" i="16"/>
  <c r="D89" i="16"/>
  <c r="G86" i="16"/>
  <c r="G85" i="16"/>
  <c r="B85" i="16"/>
  <c r="B86" i="16" s="1"/>
  <c r="B87" i="16" s="1"/>
  <c r="B88" i="16" s="1"/>
  <c r="B89" i="16" s="1"/>
  <c r="B90" i="16" s="1"/>
  <c r="G84" i="16"/>
  <c r="D39" i="16"/>
  <c r="D38" i="16"/>
  <c r="G37" i="16"/>
  <c r="B34" i="16"/>
  <c r="B35" i="16" s="1"/>
  <c r="B36" i="16" s="1"/>
  <c r="B37" i="16" s="1"/>
  <c r="B38" i="16" s="1"/>
  <c r="B39" i="16" s="1"/>
  <c r="G33" i="16"/>
  <c r="G79" i="16"/>
  <c r="G78" i="16"/>
  <c r="G77" i="16"/>
  <c r="D82" i="16"/>
  <c r="D81" i="16"/>
  <c r="G80" i="16"/>
  <c r="G76" i="16"/>
  <c r="B76" i="16"/>
  <c r="B77" i="16" s="1"/>
  <c r="B80" i="16" s="1"/>
  <c r="G75" i="16"/>
  <c r="D73" i="16"/>
  <c r="D72" i="16"/>
  <c r="G71" i="16"/>
  <c r="G70" i="16"/>
  <c r="G69" i="16"/>
  <c r="G68" i="16"/>
  <c r="G67" i="16"/>
  <c r="G66" i="16"/>
  <c r="G65" i="16"/>
  <c r="G63" i="16"/>
  <c r="G62" i="16"/>
  <c r="D59" i="16"/>
  <c r="D58" i="16"/>
  <c r="G57" i="16"/>
  <c r="B57" i="16"/>
  <c r="B58" i="16" s="1"/>
  <c r="B59" i="16" s="1"/>
  <c r="G56" i="16"/>
  <c r="D31" i="16"/>
  <c r="D30" i="16"/>
  <c r="G27" i="16"/>
  <c r="G26" i="16"/>
  <c r="G28" i="16"/>
  <c r="G25" i="16"/>
  <c r="G19" i="16"/>
  <c r="B19" i="16"/>
  <c r="B20" i="16" s="1"/>
  <c r="B21" i="16" s="1"/>
  <c r="B22" i="16" s="1"/>
  <c r="G18" i="16"/>
  <c r="G13" i="16"/>
  <c r="D5" i="16"/>
  <c r="E105" i="15"/>
  <c r="F105" i="15" s="1"/>
  <c r="E97" i="15"/>
  <c r="F97" i="15" s="1"/>
  <c r="E96" i="15"/>
  <c r="F96" i="15" s="1"/>
  <c r="E95" i="15"/>
  <c r="F95" i="15" s="1"/>
  <c r="E15" i="15"/>
  <c r="F15" i="15" s="1"/>
  <c r="C6" i="15"/>
  <c r="G17" i="14"/>
  <c r="G16" i="14"/>
  <c r="G43" i="14"/>
  <c r="B28" i="14"/>
  <c r="B38" i="14" s="1"/>
  <c r="E48" i="14"/>
  <c r="D44" i="14"/>
  <c r="G42" i="14"/>
  <c r="G41" i="14"/>
  <c r="G40" i="14"/>
  <c r="B40" i="14"/>
  <c r="B41" i="14" s="1"/>
  <c r="B42" i="14" s="1"/>
  <c r="B43" i="14" s="1"/>
  <c r="B44" i="14" s="1"/>
  <c r="B45" i="14" s="1"/>
  <c r="G39" i="14"/>
  <c r="E38" i="14"/>
  <c r="D36" i="14"/>
  <c r="G35" i="14"/>
  <c r="G34" i="14"/>
  <c r="G33" i="14"/>
  <c r="G32" i="14"/>
  <c r="G31" i="14"/>
  <c r="G30" i="14"/>
  <c r="B30" i="14"/>
  <c r="B31" i="14" s="1"/>
  <c r="B32" i="14" s="1"/>
  <c r="B33" i="14" s="1"/>
  <c r="B34" i="14" s="1"/>
  <c r="B35" i="14" s="1"/>
  <c r="G29" i="14"/>
  <c r="E28" i="14"/>
  <c r="G18" i="14"/>
  <c r="G15" i="14"/>
  <c r="B15" i="14"/>
  <c r="B16" i="14" s="1"/>
  <c r="B17" i="14" s="1"/>
  <c r="B18" i="14" s="1"/>
  <c r="B19" i="14" s="1"/>
  <c r="B20" i="14" s="1"/>
  <c r="B21" i="14" s="1"/>
  <c r="B22" i="14" s="1"/>
  <c r="B23" i="14" s="1"/>
  <c r="B24" i="14" s="1"/>
  <c r="G14" i="14"/>
  <c r="E13" i="14"/>
  <c r="D6" i="14"/>
  <c r="G33" i="17" l="1"/>
  <c r="D18" i="15"/>
  <c r="G23" i="14"/>
  <c r="G24" i="14"/>
  <c r="G13" i="14" s="1"/>
  <c r="E24" i="22" s="1"/>
  <c r="A10" i="22"/>
  <c r="A11" i="22" s="1"/>
  <c r="A12" i="22" s="1"/>
  <c r="A13" i="22" s="1"/>
  <c r="A22" i="22"/>
  <c r="A23" i="22" s="1"/>
  <c r="A24" i="22" s="1"/>
  <c r="A25" i="22" s="1"/>
  <c r="A26" i="22" s="1"/>
  <c r="I52" i="18"/>
  <c r="H21" i="18"/>
  <c r="F7" i="18"/>
  <c r="H52" i="20"/>
  <c r="H61" i="20"/>
  <c r="H79" i="20"/>
  <c r="B45" i="16"/>
  <c r="B46" i="16" s="1"/>
  <c r="B47" i="16" s="1"/>
  <c r="B48" i="16" s="1"/>
  <c r="B49" i="16" s="1"/>
  <c r="H83" i="16"/>
  <c r="H31" i="18"/>
  <c r="F6" i="18" s="1"/>
  <c r="H28" i="18"/>
  <c r="I40" i="18"/>
  <c r="H85" i="20"/>
  <c r="D69" i="20"/>
  <c r="H69" i="20" s="1"/>
  <c r="D72" i="20"/>
  <c r="H72" i="20" s="1"/>
  <c r="F9" i="20"/>
  <c r="G72" i="16"/>
  <c r="H60" i="16" s="1"/>
  <c r="B36" i="14"/>
  <c r="B37" i="14" s="1"/>
  <c r="G44" i="14"/>
  <c r="G45" i="14" s="1"/>
  <c r="G38" i="14" s="1"/>
  <c r="G36" i="14"/>
  <c r="G37" i="14" s="1"/>
  <c r="G28" i="14" s="1"/>
  <c r="B81" i="16"/>
  <c r="B82" i="16" s="1"/>
  <c r="B50" i="16"/>
  <c r="B55" i="16" s="1"/>
  <c r="B60" i="16" s="1"/>
  <c r="B74" i="16" s="1"/>
  <c r="B83" i="16" s="1"/>
  <c r="B91" i="16" s="1"/>
  <c r="B23" i="16"/>
  <c r="B24" i="16" s="1"/>
  <c r="B25" i="16" s="1"/>
  <c r="B26" i="16" s="1"/>
  <c r="B27" i="16" s="1"/>
  <c r="B28" i="16" s="1"/>
  <c r="B29" i="16" s="1"/>
  <c r="B30" i="16" s="1"/>
  <c r="B31" i="16" s="1"/>
  <c r="G53" i="16"/>
  <c r="G54" i="16" s="1"/>
  <c r="G48" i="16"/>
  <c r="G49" i="16" s="1"/>
  <c r="G40" i="16" s="1"/>
  <c r="G58" i="16"/>
  <c r="H55" i="16" s="1"/>
  <c r="G29" i="20"/>
  <c r="H29" i="20" s="1"/>
  <c r="G7" i="20"/>
  <c r="H7" i="20" s="1"/>
  <c r="G8" i="20"/>
  <c r="H8" i="20" s="1"/>
  <c r="G30" i="20"/>
  <c r="H30" i="20" s="1"/>
  <c r="D98" i="15"/>
  <c r="C5" i="15" s="1"/>
  <c r="G81" i="16"/>
  <c r="H74" i="16" s="1"/>
  <c r="G89" i="16"/>
  <c r="G83" i="16" s="1"/>
  <c r="G15" i="16"/>
  <c r="G55" i="16"/>
  <c r="G30" i="16"/>
  <c r="H17" i="16" s="1"/>
  <c r="G38" i="16"/>
  <c r="E41" i="15"/>
  <c r="F41" i="15" s="1"/>
  <c r="E48" i="15"/>
  <c r="F48" i="15" s="1"/>
  <c r="E104" i="15"/>
  <c r="F104" i="15" s="1"/>
  <c r="D6" i="15"/>
  <c r="E6" i="15" s="1"/>
  <c r="E18" i="15"/>
  <c r="F18" i="15" s="1"/>
  <c r="D19" i="15"/>
  <c r="E21" i="15"/>
  <c r="F21" i="15" s="1"/>
  <c r="D22" i="15"/>
  <c r="E24" i="15"/>
  <c r="F24" i="15" s="1"/>
  <c r="D25" i="15"/>
  <c r="E40" i="15"/>
  <c r="F40" i="15" s="1"/>
  <c r="E49" i="15"/>
  <c r="F49" i="15" s="1"/>
  <c r="E94" i="15"/>
  <c r="F94" i="15" s="1"/>
  <c r="D106" i="15"/>
  <c r="E29" i="22" s="1"/>
  <c r="A29" i="22" l="1"/>
  <c r="A30" i="22" s="1"/>
  <c r="A27" i="22"/>
  <c r="A28" i="22" s="1"/>
  <c r="D34" i="15"/>
  <c r="E11" i="22" s="1"/>
  <c r="D71" i="15"/>
  <c r="E71" i="15" s="1"/>
  <c r="F71" i="15" s="1"/>
  <c r="G48" i="14"/>
  <c r="H62" i="20"/>
  <c r="F6" i="20" s="1"/>
  <c r="D39" i="15" s="1"/>
  <c r="E39" i="15" s="1"/>
  <c r="F39" i="15" s="1"/>
  <c r="E26" i="22"/>
  <c r="G9" i="20"/>
  <c r="H9" i="20" s="1"/>
  <c r="E42" i="15"/>
  <c r="F42" i="15" s="1"/>
  <c r="E7" i="22"/>
  <c r="E8" i="22"/>
  <c r="E28" i="22"/>
  <c r="E25" i="22"/>
  <c r="G60" i="16"/>
  <c r="E21" i="22" s="1"/>
  <c r="J55" i="16"/>
  <c r="E60" i="16"/>
  <c r="D72" i="15"/>
  <c r="E72" i="15" s="1"/>
  <c r="F72" i="15" s="1"/>
  <c r="E83" i="16"/>
  <c r="E23" i="22"/>
  <c r="F5" i="18"/>
  <c r="F8" i="18" s="1"/>
  <c r="G8" i="18" s="1"/>
  <c r="H8" i="18" s="1"/>
  <c r="H73" i="20"/>
  <c r="H86" i="20" s="1"/>
  <c r="E40" i="16"/>
  <c r="D65" i="15"/>
  <c r="E55" i="16"/>
  <c r="G90" i="16"/>
  <c r="G74" i="16"/>
  <c r="E74" i="16" s="1"/>
  <c r="G7" i="18"/>
  <c r="H7" i="18" s="1"/>
  <c r="G6" i="18"/>
  <c r="H6" i="18" s="1"/>
  <c r="G16" i="16"/>
  <c r="G12" i="16" s="1"/>
  <c r="G39" i="16"/>
  <c r="G32" i="16" s="1"/>
  <c r="H32" i="16"/>
  <c r="G31" i="16"/>
  <c r="G17" i="16" s="1"/>
  <c r="E106" i="15"/>
  <c r="F106" i="15" s="1"/>
  <c r="E25" i="15"/>
  <c r="F25" i="15" s="1"/>
  <c r="E22" i="15"/>
  <c r="F22" i="15" s="1"/>
  <c r="E19" i="15"/>
  <c r="F19" i="15" s="1"/>
  <c r="E98" i="15"/>
  <c r="F98" i="15" s="1"/>
  <c r="E34" i="15" l="1"/>
  <c r="F34" i="15" s="1"/>
  <c r="G99" i="16"/>
  <c r="F11" i="20"/>
  <c r="G11" i="20" s="1"/>
  <c r="H11" i="20" s="1"/>
  <c r="D43" i="15"/>
  <c r="E43" i="15" s="1"/>
  <c r="F43" i="15" s="1"/>
  <c r="G6" i="20"/>
  <c r="H6" i="20" s="1"/>
  <c r="F10" i="20"/>
  <c r="G10" i="20" s="1"/>
  <c r="H10" i="20" s="1"/>
  <c r="F28" i="20"/>
  <c r="D47" i="15"/>
  <c r="D50" i="15" s="1"/>
  <c r="I55" i="16"/>
  <c r="L55" i="16"/>
  <c r="D68" i="15"/>
  <c r="E19" i="22"/>
  <c r="E17" i="22"/>
  <c r="D62" i="15"/>
  <c r="E17" i="16"/>
  <c r="E18" i="22"/>
  <c r="G5" i="18"/>
  <c r="H5" i="18" s="1"/>
  <c r="D66" i="15"/>
  <c r="E65" i="15"/>
  <c r="F65" i="15" s="1"/>
  <c r="E14" i="15"/>
  <c r="F14" i="15" s="1"/>
  <c r="D16" i="15"/>
  <c r="D29" i="15" s="1"/>
  <c r="E12" i="16"/>
  <c r="H12" i="16"/>
  <c r="E32" i="16"/>
  <c r="D5" i="15"/>
  <c r="E5" i="15" s="1"/>
  <c r="E66" i="15" l="1"/>
  <c r="F66" i="15" s="1"/>
  <c r="E5" i="22"/>
  <c r="D35" i="15"/>
  <c r="E33" i="15"/>
  <c r="F33" i="15" s="1"/>
  <c r="E99" i="16"/>
  <c r="F31" i="20"/>
  <c r="G31" i="20" s="1"/>
  <c r="H31" i="20" s="1"/>
  <c r="G28" i="20"/>
  <c r="H28" i="20" s="1"/>
  <c r="E47" i="15"/>
  <c r="F47" i="15" s="1"/>
  <c r="E50" i="15"/>
  <c r="F50" i="15" s="1"/>
  <c r="E12" i="22"/>
  <c r="D63" i="15"/>
  <c r="E62" i="15"/>
  <c r="F62" i="15" s="1"/>
  <c r="D69" i="15"/>
  <c r="E69" i="15" s="1"/>
  <c r="F69" i="15" s="1"/>
  <c r="E68" i="15"/>
  <c r="F68" i="15" s="1"/>
  <c r="E16" i="15"/>
  <c r="F16" i="15" s="1"/>
  <c r="D79" i="15" l="1"/>
  <c r="C3" i="15"/>
  <c r="E35" i="15"/>
  <c r="F35" i="15" s="1"/>
  <c r="E13" i="22"/>
  <c r="E63" i="15"/>
  <c r="F63" i="15" s="1"/>
  <c r="E29" i="15"/>
  <c r="F29" i="15" s="1"/>
  <c r="H99" i="16"/>
  <c r="G100" i="16"/>
  <c r="G101" i="16" s="1"/>
  <c r="C4" i="15" l="1"/>
  <c r="E79" i="15"/>
  <c r="F79" i="15" s="1"/>
  <c r="D3" i="15"/>
  <c r="E3" i="15" s="1"/>
  <c r="E100" i="16"/>
  <c r="E101" i="16" s="1"/>
  <c r="C7" i="15" l="1"/>
  <c r="D7" i="15" s="1"/>
  <c r="D4" i="15"/>
  <c r="E4" i="15" s="1"/>
  <c r="F13" i="13" l="1"/>
  <c r="E7" i="15"/>
  <c r="F14" i="13"/>
  <c r="D8" i="15" l="1"/>
  <c r="F15" i="13"/>
  <c r="E30" i="22" l="1"/>
  <c r="E32" i="22" s="1"/>
</calcChain>
</file>

<file path=xl/sharedStrings.xml><?xml version="1.0" encoding="utf-8"?>
<sst xmlns="http://schemas.openxmlformats.org/spreadsheetml/2006/main" count="1003" uniqueCount="625">
  <si>
    <t xml:space="preserve"> Ilość </t>
  </si>
  <si>
    <t>Koszty pośrednie, zysk</t>
  </si>
  <si>
    <t>Montaż urządzeń i wyposażenia</t>
  </si>
  <si>
    <t>ŁĄCZNA CENA DOSTAWY i USŁUG NETTO</t>
  </si>
  <si>
    <t>ZBIORNIK OSADU NADMIERNEGO</t>
  </si>
  <si>
    <t>Koeficient</t>
  </si>
  <si>
    <t>Cena</t>
  </si>
  <si>
    <t>Wartość</t>
  </si>
  <si>
    <t>Zestaw montażowy i instalacyjny do UD-01</t>
  </si>
  <si>
    <t>ROZRUCH TECHNOLOGICZNY</t>
  </si>
  <si>
    <t>Opracowanie instrukcji eksploatacji, sprawozdanie z rozruchu, przeszkolenie obsługi</t>
  </si>
  <si>
    <t>Wykonanie rozruchu technologicznego gospodarki osadowej</t>
  </si>
  <si>
    <t>Praca</t>
  </si>
  <si>
    <t>Montaż urządzeń i wyposażenia reaktora</t>
  </si>
  <si>
    <t>1 kpl.</t>
  </si>
  <si>
    <t>Lp.</t>
  </si>
  <si>
    <t>Zestaw montażowy i instalacyjny do PM-01</t>
  </si>
  <si>
    <t>Zestaw montażowy i instalacyjny do UD-02</t>
  </si>
  <si>
    <t>Rodzaj:</t>
  </si>
  <si>
    <t>Data:</t>
  </si>
  <si>
    <t>Obiekt:</t>
  </si>
  <si>
    <t>Opis robót:</t>
  </si>
  <si>
    <t>Kosztorysowa wartość robót:</t>
  </si>
  <si>
    <t>Podatek VAT:</t>
  </si>
  <si>
    <t>Wartość robót ogółem:</t>
  </si>
  <si>
    <t>Słownie:</t>
  </si>
  <si>
    <t>Obiekty:</t>
  </si>
  <si>
    <t>Podstawa wyceny:</t>
  </si>
  <si>
    <t>Lokalizacja:</t>
  </si>
  <si>
    <t>Wydajność:</t>
  </si>
  <si>
    <t>Typ:</t>
  </si>
  <si>
    <t>Etap:</t>
  </si>
  <si>
    <t>Przedmiar robót</t>
  </si>
  <si>
    <t>Urządzenia technologiczne</t>
  </si>
  <si>
    <t>Kosztorys inwestorski</t>
  </si>
  <si>
    <t xml:space="preserve"> ---</t>
  </si>
  <si>
    <t>Charakterystyka techniczna</t>
  </si>
  <si>
    <t>Kpl.</t>
  </si>
  <si>
    <t>Typ urządzenia lub równoważny</t>
  </si>
  <si>
    <t>ZM-DR-02</t>
  </si>
  <si>
    <t>ZM-PS-03</t>
  </si>
  <si>
    <t>ZM-PS-01-02</t>
  </si>
  <si>
    <t>ZM-UD-01</t>
  </si>
  <si>
    <t>ZM-PM-01</t>
  </si>
  <si>
    <t>ZM-SF-1000</t>
  </si>
  <si>
    <t>Zestaw montażowy i instalacyjny do TE-31</t>
  </si>
  <si>
    <t>MECHANICZNE ODWADNIANIE OSADU</t>
  </si>
  <si>
    <t>np. typ BT-EMR10 prod. BIO-TECH lub inny równoważny</t>
  </si>
  <si>
    <t>np. typ BT-SD-FLOK-1000 prod. BIO-TECH lub inny równoważny</t>
  </si>
  <si>
    <t>Zestaw montażowy i instalacyjny do SF-01 - komplet</t>
  </si>
  <si>
    <t>Zestaw montażowy i instalacyjny do przenośnika SL-01 - komplet</t>
  </si>
  <si>
    <t>ZM-SL-01</t>
  </si>
  <si>
    <t>Docelowy</t>
  </si>
  <si>
    <t>STACJA WAPNOWANIA OSADU</t>
  </si>
  <si>
    <t>np. typ MHIG-03 prod. Ekofinn-Pol lub inny równoważny</t>
  </si>
  <si>
    <t>Zestaw montażowy i instalacyjny do ZW-01</t>
  </si>
  <si>
    <t>ZM-ZW-01</t>
  </si>
  <si>
    <t>Zestaw montażowy i instalacyjny do SL-03</t>
  </si>
  <si>
    <t>ZM-SL-03</t>
  </si>
  <si>
    <r>
      <t xml:space="preserve">Zbiornik wapna </t>
    </r>
    <r>
      <rPr>
        <b/>
        <sz val="9"/>
        <color indexed="12"/>
        <rFont val="Times New Roman"/>
        <family val="1"/>
        <charset val="238"/>
      </rPr>
      <t>ZW-3.01</t>
    </r>
    <r>
      <rPr>
        <sz val="9"/>
        <rFont val="Times New Roman"/>
        <family val="1"/>
        <charset val="238"/>
      </rPr>
      <t xml:space="preserve"> z komorą opróżniania, P = 0,37 kW, V = 0,4 m</t>
    </r>
    <r>
      <rPr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>, wykonanie Stal nierdzewna</t>
    </r>
  </si>
  <si>
    <t>np. typ Promag DN150 prod. E+H lub inny równoważny</t>
  </si>
  <si>
    <r>
      <t xml:space="preserve">Zestaw przepływomierza </t>
    </r>
    <r>
      <rPr>
        <b/>
        <sz val="9"/>
        <color indexed="12"/>
        <rFont val="Times New Roman"/>
        <family val="1"/>
        <charset val="238"/>
      </rPr>
      <t>PM-1.01</t>
    </r>
    <r>
      <rPr>
        <sz val="9"/>
        <rFont val="Times New Roman"/>
        <family val="1"/>
        <charset val="238"/>
      </rPr>
      <t>, Czujnik przepływu Q = 0 - 80 m</t>
    </r>
    <r>
      <rPr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>/h, DN150, Przetwornik pomiarowy U = 230 V, wyjście A/C</t>
    </r>
  </si>
  <si>
    <t>np. typ MAC--3 prod. AQUA lub inny równoważny</t>
  </si>
  <si>
    <t>Zestaw montażowy i instalacyjny do PL-3.01</t>
  </si>
  <si>
    <t>ZM-PL-01</t>
  </si>
  <si>
    <t>Zestaw montażowy i instalacyjny do CG-3.01</t>
  </si>
  <si>
    <t>ZM-CG-01</t>
  </si>
  <si>
    <t>np. typ BT-SL160-4,5/1,5 prod. Fontana lub inny równoważny</t>
  </si>
  <si>
    <t>Paleta na wapno, Wymiary 1200 x 1000</t>
  </si>
  <si>
    <r>
      <t xml:space="preserve">Dozownik śrubowy wapna </t>
    </r>
    <r>
      <rPr>
        <b/>
        <sz val="9"/>
        <color indexed="12"/>
        <rFont val="Times New Roman"/>
        <family val="1"/>
        <charset val="238"/>
      </rPr>
      <t>SL-3.03</t>
    </r>
    <r>
      <rPr>
        <sz val="9"/>
        <rFont val="Times New Roman"/>
        <family val="1"/>
        <charset val="238"/>
      </rPr>
      <t>, Q = 30 kg/h, P = 1,1 kW, L = 2,3 m, DN80, Wykonanie stal nierdzewna</t>
    </r>
  </si>
  <si>
    <t>np. typ BT-SL80-3,3/1,1 prod. Ekofinn-Pol lub inny równoważny</t>
  </si>
  <si>
    <r>
      <t xml:space="preserve">Wyłącznik pływakowy </t>
    </r>
    <r>
      <rPr>
        <b/>
        <sz val="9"/>
        <color indexed="12"/>
        <rFont val="Times New Roman"/>
        <family val="1"/>
        <charset val="238"/>
      </rPr>
      <t>PL-3.01, PL-3.02</t>
    </r>
    <r>
      <rPr>
        <sz val="9"/>
        <rFont val="Times New Roman"/>
        <family val="1"/>
        <charset val="238"/>
      </rPr>
      <t>, stopień ochrony IP68</t>
    </r>
  </si>
  <si>
    <t>Zestaw montażowy i instalacyjny do PS-03 - komplet</t>
  </si>
  <si>
    <r>
      <t xml:space="preserve">Układ napowietrzania zbiornika z dyfuzorem membranowym </t>
    </r>
    <r>
      <rPr>
        <b/>
        <sz val="9"/>
        <color indexed="12"/>
        <rFont val="Times New Roman"/>
        <family val="1"/>
        <charset val="238"/>
      </rPr>
      <t xml:space="preserve">DR-4.01 </t>
    </r>
    <r>
      <rPr>
        <sz val="9"/>
        <rFont val="Times New Roman"/>
        <family val="1"/>
        <charset val="238"/>
      </rPr>
      <t>Q = 10 m</t>
    </r>
    <r>
      <rPr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 xml:space="preserve">/h, L = 2 </t>
    </r>
    <r>
      <rPr>
        <sz val="9"/>
        <rFont val="Arial"/>
        <charset val="238"/>
      </rPr>
      <t xml:space="preserve">× </t>
    </r>
    <r>
      <rPr>
        <sz val="9"/>
        <rFont val="Times New Roman"/>
        <family val="1"/>
        <charset val="238"/>
      </rPr>
      <t xml:space="preserve">1,0 m, </t>
    </r>
    <r>
      <rPr>
        <sz val="9"/>
        <rFont val="Symbol"/>
        <family val="1"/>
        <charset val="2"/>
      </rPr>
      <t>c</t>
    </r>
    <r>
      <rPr>
        <sz val="9"/>
        <rFont val="Times New Roman"/>
        <family val="1"/>
        <charset val="238"/>
      </rPr>
      <t xml:space="preserve"> = 20 gO</t>
    </r>
    <r>
      <rPr>
        <vertAlign val="subscript"/>
        <sz val="9"/>
        <rFont val="Times New Roman"/>
        <family val="1"/>
        <charset val="238"/>
      </rPr>
      <t>2</t>
    </r>
    <r>
      <rPr>
        <sz val="9"/>
        <rFont val="Times New Roman"/>
        <family val="1"/>
        <charset val="238"/>
      </rPr>
      <t>/m</t>
    </r>
    <r>
      <rPr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>´m</t>
    </r>
  </si>
  <si>
    <t>np. typ AmaPorter NF 601 D prod. KSB lub inny równoważny</t>
  </si>
  <si>
    <t>Zestaw montażowy i instalacyjny do RS-01 - komplet</t>
  </si>
  <si>
    <t>ZM-RS-01</t>
  </si>
  <si>
    <t>Zestaw montażowy i instalacyjny do DR-02 - komplet</t>
  </si>
  <si>
    <t>1. Wykaz cen - Zestawienie zbiorcze</t>
  </si>
  <si>
    <t>Wykaz Cen Nr</t>
  </si>
  <si>
    <t>Tytuł</t>
  </si>
  <si>
    <t>Kwota w PLN bez VAT</t>
  </si>
  <si>
    <r>
      <t xml:space="preserve">Należny podatek VAT </t>
    </r>
    <r>
      <rPr>
        <b/>
        <u/>
        <sz val="9"/>
        <rFont val="Tahoma"/>
        <family val="2"/>
        <charset val="238"/>
      </rPr>
      <t>(PLN)</t>
    </r>
  </si>
  <si>
    <t>Kwota w PLN łącznie z VAT</t>
  </si>
  <si>
    <t xml:space="preserve">Dostawa maszyn i wyposażenia technologicznego, wraz z montażem </t>
  </si>
  <si>
    <r>
      <t>Roboty budowlane i instalacyjne</t>
    </r>
    <r>
      <rPr>
        <b/>
        <i/>
        <sz val="9"/>
        <rFont val="Tahoma"/>
        <family val="2"/>
        <charset val="238"/>
      </rPr>
      <t xml:space="preserve"> Sieci zewnętrzne i międzyobiektowe</t>
    </r>
  </si>
  <si>
    <t>Roboty elektryczne</t>
  </si>
  <si>
    <t>Rozruch technologiczny</t>
  </si>
  <si>
    <t>RAZEM</t>
  </si>
  <si>
    <t>CENA OFERTOWA DO PRZENIESIENIA DO FORMULARZA OFERTY</t>
  </si>
  <si>
    <t>Opis</t>
  </si>
  <si>
    <t>Jednostka</t>
  </si>
  <si>
    <r>
      <t xml:space="preserve">Kwota w </t>
    </r>
    <r>
      <rPr>
        <b/>
        <u/>
        <sz val="9"/>
        <rFont val="Tahoma"/>
        <family val="2"/>
        <charset val="238"/>
      </rPr>
      <t>PLN bez VAT</t>
    </r>
  </si>
  <si>
    <r>
      <t xml:space="preserve">Kwota w </t>
    </r>
    <r>
      <rPr>
        <b/>
        <u/>
        <sz val="9"/>
        <rFont val="Tahoma"/>
        <family val="2"/>
        <charset val="238"/>
      </rPr>
      <t xml:space="preserve">PLN </t>
    </r>
    <r>
      <rPr>
        <b/>
        <sz val="9"/>
        <rFont val="Tahoma"/>
        <family val="2"/>
        <charset val="238"/>
      </rPr>
      <t>łącznie z VAT</t>
    </r>
  </si>
  <si>
    <t>1.1</t>
  </si>
  <si>
    <t>Ryczałt</t>
  </si>
  <si>
    <t>1.2</t>
  </si>
  <si>
    <t>1.4</t>
  </si>
  <si>
    <t>RAZEM: (do przeniesienia do ZESTAWIENIA ZBIORCZEGO)</t>
  </si>
  <si>
    <t>Jedn.</t>
  </si>
  <si>
    <r>
      <t xml:space="preserve">Kwota w </t>
    </r>
    <r>
      <rPr>
        <b/>
        <u/>
        <sz val="11"/>
        <rFont val="Times New Roman"/>
        <family val="1"/>
        <charset val="238"/>
      </rPr>
      <t>PLN bez VAT</t>
    </r>
  </si>
  <si>
    <r>
      <t xml:space="preserve">Należny podatek VAT </t>
    </r>
    <r>
      <rPr>
        <b/>
        <u/>
        <sz val="11"/>
        <rFont val="Times New Roman"/>
        <family val="1"/>
        <charset val="238"/>
      </rPr>
      <t>(PLN)</t>
    </r>
  </si>
  <si>
    <r>
      <t xml:space="preserve">Kwota w </t>
    </r>
    <r>
      <rPr>
        <b/>
        <u/>
        <sz val="11"/>
        <rFont val="Times New Roman"/>
        <family val="1"/>
        <charset val="238"/>
      </rPr>
      <t>PLN łącznie z VAT</t>
    </r>
  </si>
  <si>
    <t>2.1</t>
  </si>
  <si>
    <t>2.2</t>
  </si>
  <si>
    <t>2.3</t>
  </si>
  <si>
    <t>2.4</t>
  </si>
  <si>
    <t>2.5</t>
  </si>
  <si>
    <t>2.6</t>
  </si>
  <si>
    <t>4.2</t>
  </si>
  <si>
    <t>Roboty budowlane</t>
  </si>
  <si>
    <t>Wyposażenie technologiczne wraz z montażem</t>
  </si>
  <si>
    <t>4.3</t>
  </si>
  <si>
    <t>Razem Budynek techniczny nr 2</t>
  </si>
  <si>
    <t>Razem zbiornik uśredniający Ob. Nr 5</t>
  </si>
  <si>
    <t>Razem reaktor biologiczny nr 3a</t>
  </si>
  <si>
    <t>Zbiornik osadu nadmiernego Ob. NR 6</t>
  </si>
  <si>
    <r>
      <t xml:space="preserve">Kwota w </t>
    </r>
    <r>
      <rPr>
        <b/>
        <u/>
        <sz val="11"/>
        <rFont val="Times New Roman"/>
        <family val="1"/>
        <charset val="238"/>
      </rPr>
      <t>PLN</t>
    </r>
  </si>
  <si>
    <t>bez VAT</t>
  </si>
  <si>
    <t>łącznie z VAT</t>
  </si>
  <si>
    <t>Rurociągi technologiczne międzyobiektowe</t>
  </si>
  <si>
    <t>Sieć  wodociągowa</t>
  </si>
  <si>
    <t>5.4</t>
  </si>
  <si>
    <t>Drogi, parkingi, place i chodniki – budowa nowych i remont istniejących nawierzchni dróg, placów i chodników (w tym odwodnienia liniowe)</t>
  </si>
  <si>
    <t>Uporządkowanie placu budowy (w tym koszty wyburzeń i ukształtowania terenu)</t>
  </si>
  <si>
    <t>Zieleń i ukształtowanie terenu</t>
  </si>
  <si>
    <t>Ogrodzenie i mała architektura</t>
  </si>
  <si>
    <t>Droga zewnętrzna dla ruchu ciężkiego (w tym odwodnienia liniowe)</t>
  </si>
  <si>
    <t>Uporządkowanie Placu Budowy</t>
  </si>
  <si>
    <t>Oznakowanie drogowe</t>
  </si>
  <si>
    <t>Instalacje oświetlenia zewnętrznego</t>
  </si>
  <si>
    <t>Rozruch, Próby Końcowe (w tym próby przedrozruchowe, próby rozruchowe i ruch próbny) oraz przekazanie do eksploatacji i użytkowania</t>
  </si>
  <si>
    <t>Szkolenie</t>
  </si>
  <si>
    <t>OCZYSZCZANIE ŚCIEKÓW</t>
  </si>
  <si>
    <t>1. TECHNOLOGIA OCZYSZCZANIA ŚCIEKÓW</t>
  </si>
  <si>
    <t>Ilość</t>
  </si>
  <si>
    <t xml:space="preserve">Typ urządzenia lub równoważny </t>
  </si>
  <si>
    <t>Wartość bez narzutów i ko.</t>
  </si>
  <si>
    <t>Oferty alternatywne 1:</t>
  </si>
  <si>
    <t>Oferty Alternatywne 2:</t>
  </si>
  <si>
    <t>WĘZEŁ MECHANICZNY - SITOPIASKOWNIK OB. SP-1</t>
  </si>
  <si>
    <t>np. Wisła Armatura lub inny równoważny</t>
  </si>
  <si>
    <t>Mobilny pojemnik na skratki V = 1000 l, wykonanie stal, lakierowany</t>
  </si>
  <si>
    <t>np. typ BT-MGB-1000 prod. OTTO lub inny równoważny</t>
  </si>
  <si>
    <t>REAKTOR BIOLOGICZNY - selektor OB.Nr RB-1 i RB-2 (obiekty nowe)</t>
  </si>
  <si>
    <t>Zestaw montażowy i instalacyjny do selektora</t>
  </si>
  <si>
    <r>
      <t>ZM-SE-01</t>
    </r>
    <r>
      <rPr>
        <sz val="9"/>
        <rFont val="Arial"/>
        <family val="2"/>
        <charset val="238"/>
      </rPr>
      <t>÷</t>
    </r>
    <r>
      <rPr>
        <sz val="9"/>
        <rFont val="Times New Roman"/>
        <family val="1"/>
        <charset val="238"/>
      </rPr>
      <t>05</t>
    </r>
  </si>
  <si>
    <r>
      <t xml:space="preserve">Układ dystrybucji powietrza </t>
    </r>
    <r>
      <rPr>
        <b/>
        <sz val="9"/>
        <color indexed="12"/>
        <rFont val="Times New Roman"/>
        <family val="1"/>
        <charset val="238"/>
      </rPr>
      <t>UD-02</t>
    </r>
    <r>
      <rPr>
        <sz val="9"/>
        <rFont val="Times New Roman"/>
        <family val="1"/>
        <charset val="238"/>
      </rPr>
      <t xml:space="preserve">, systemu </t>
    </r>
    <r>
      <rPr>
        <b/>
        <sz val="9"/>
        <color indexed="12"/>
        <rFont val="Times New Roman"/>
        <family val="1"/>
        <charset val="238"/>
      </rPr>
      <t>BT-airmix</t>
    </r>
    <r>
      <rPr>
        <sz val="9"/>
        <rFont val="Times New Roman"/>
        <family val="1"/>
        <charset val="238"/>
      </rPr>
      <t xml:space="preserve"> lub równoważny, Układ napowietrzanie/mieszanie, Q = 1.400 m</t>
    </r>
    <r>
      <rPr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>/h DN100/PVC, P = 1 bar, Zawory odcinające DN32/PVC I = 21 szt., Węże elastyczne DN32/PVC</t>
    </r>
  </si>
  <si>
    <t>ZM-UD-3000</t>
  </si>
  <si>
    <t>np. typ P2 prod. AQUACONSULT lub inny równoważny</t>
  </si>
  <si>
    <r>
      <t xml:space="preserve">Zestaw montażowy i instalacyjny do DP-01 </t>
    </r>
    <r>
      <rPr>
        <sz val="9"/>
        <rFont val="Arial"/>
        <family val="2"/>
        <charset val="238"/>
      </rPr>
      <t xml:space="preserve">÷ </t>
    </r>
    <r>
      <rPr>
        <sz val="9"/>
        <rFont val="Times New Roman"/>
        <family val="1"/>
        <charset val="238"/>
      </rPr>
      <t>DP-021</t>
    </r>
  </si>
  <si>
    <t>ZM-DP-01-18</t>
  </si>
  <si>
    <t>Zestaw montażowy i instalacyjny do MI-01, MI-02</t>
  </si>
  <si>
    <t>ZM-MI-01</t>
  </si>
  <si>
    <r>
      <t xml:space="preserve">Konstrukcja nośna instalacji technologicznej, urządzeń i wyposażenia, pomost technologiczny, barierki, kraty - komplet do </t>
    </r>
    <r>
      <rPr>
        <b/>
        <sz val="9"/>
        <color indexed="12"/>
        <rFont val="Times New Roman"/>
        <family val="1"/>
        <charset val="238"/>
      </rPr>
      <t>TE-31</t>
    </r>
    <r>
      <rPr>
        <sz val="9"/>
        <rFont val="Times New Roman"/>
        <family val="1"/>
        <charset val="238"/>
      </rPr>
      <t>, D = 30 m (materiał OC / KO)</t>
    </r>
  </si>
  <si>
    <t>ZM-TE-1800</t>
  </si>
  <si>
    <t>orurowanie powietrzne, armatura, przewód  DN 260 stal ko.</t>
  </si>
  <si>
    <t>Inox</t>
  </si>
  <si>
    <r>
      <t xml:space="preserve">Układ odprowadzania części pływających pompą powietrzną </t>
    </r>
    <r>
      <rPr>
        <b/>
        <sz val="9"/>
        <color indexed="12"/>
        <rFont val="Times New Roman"/>
        <family val="1"/>
        <charset val="238"/>
      </rPr>
      <t>MA-03</t>
    </r>
    <r>
      <rPr>
        <sz val="9"/>
        <rFont val="Times New Roman"/>
        <family val="1"/>
        <charset val="238"/>
      </rPr>
      <t>, Q = 0 - 30 m</t>
    </r>
    <r>
      <rPr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>/h, p = 0,1 bar</t>
    </r>
  </si>
  <si>
    <t>ZM-OW-01</t>
  </si>
  <si>
    <r>
      <t xml:space="preserve">Układ odprowadzania osadu nadmiernego </t>
    </r>
    <r>
      <rPr>
        <b/>
        <sz val="9"/>
        <color indexed="12"/>
        <rFont val="Times New Roman"/>
        <family val="1"/>
        <charset val="238"/>
      </rPr>
      <t>MA-02</t>
    </r>
    <r>
      <rPr>
        <sz val="9"/>
        <rFont val="Times New Roman"/>
        <family val="1"/>
        <charset val="238"/>
      </rPr>
      <t>, PVC/DN100, Q = 0 - 50 m</t>
    </r>
    <r>
      <rPr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 xml:space="preserve">/d,  zasuwa z napędem elektrycznym </t>
    </r>
    <r>
      <rPr>
        <b/>
        <sz val="9"/>
        <color indexed="12"/>
        <rFont val="Times New Roman"/>
        <family val="1"/>
        <charset val="238"/>
      </rPr>
      <t>ZM-02</t>
    </r>
    <r>
      <rPr>
        <sz val="9"/>
        <rFont val="Times New Roman"/>
        <family val="1"/>
        <charset val="238"/>
      </rPr>
      <t>, U = 230 V</t>
    </r>
  </si>
  <si>
    <t>np. typ ES /1P/30 prod. Robuschi lub inny równoważny</t>
  </si>
  <si>
    <t>PODATEK VAT</t>
  </si>
  <si>
    <t>ŁĄCZNA CENA DOSTAWY i USŁUG BRUTTO</t>
  </si>
  <si>
    <t>2.</t>
  </si>
  <si>
    <t>3.</t>
  </si>
  <si>
    <t>Zestaw montażowy i instalacyjny do PM-1/1.2</t>
  </si>
  <si>
    <t>Zasuwy nozowe obustronie szczelne DN 300 z napędem mechanicznym kółko materiał – stal nierdzewna kwasoodporna (np. OH18N9)
 typu AUMA ZKN-01, ZKN-02</t>
  </si>
  <si>
    <r>
      <t xml:space="preserve">Krata mechaniczna - sito skratkowe obrotowe </t>
    </r>
    <r>
      <rPr>
        <b/>
        <sz val="9"/>
        <color indexed="12"/>
        <rFont val="Times New Roman"/>
        <family val="1"/>
        <charset val="238"/>
      </rPr>
      <t>SI-1.2</t>
    </r>
    <r>
      <rPr>
        <sz val="9"/>
        <rFont val="Times New Roman"/>
        <family val="1"/>
        <charset val="238"/>
      </rPr>
      <t>, wbudowane w Sitopiaskownik , Q = 36 m</t>
    </r>
    <r>
      <rPr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>/h,  Qmax=45 m3/h, Prześwit d = 4 mm, Kąt nachylenia a =75</t>
    </r>
    <r>
      <rPr>
        <sz val="9"/>
        <rFont val="Symbol"/>
        <family val="1"/>
        <charset val="2"/>
      </rPr>
      <t xml:space="preserve">°, </t>
    </r>
    <r>
      <rPr>
        <sz val="9"/>
        <rFont val="Times New Roman"/>
        <family val="1"/>
        <charset val="238"/>
      </rPr>
      <t>Moc silnika P = 0,12 KW / 400V, , wykonanie KO/stal 1.4301</t>
    </r>
  </si>
  <si>
    <t>np. prod. MAREX TECHNOLOGY, Ekofinpol, STABUDOM lub inny równoważny</t>
  </si>
  <si>
    <t>kod CPV</t>
  </si>
  <si>
    <t>Nazwa</t>
  </si>
  <si>
    <t>Obmiar</t>
  </si>
  <si>
    <t>Jednostka miary</t>
  </si>
  <si>
    <t>Koszt jednostko-wy</t>
  </si>
  <si>
    <t>WARTOŚĆ POZ.</t>
  </si>
  <si>
    <t>kpl</t>
  </si>
  <si>
    <t>45111200-0</t>
  </si>
  <si>
    <t>m3</t>
  </si>
  <si>
    <t>m2</t>
  </si>
  <si>
    <t>28830000-9</t>
  </si>
  <si>
    <t>szt.</t>
  </si>
  <si>
    <t>m</t>
  </si>
  <si>
    <t>ha</t>
  </si>
  <si>
    <t>45252200-0</t>
  </si>
  <si>
    <t>45232411-6</t>
  </si>
  <si>
    <t>kpl.</t>
  </si>
  <si>
    <t>5.1</t>
  </si>
  <si>
    <t>1.3</t>
  </si>
  <si>
    <t>Pozycja wg PFU</t>
  </si>
  <si>
    <t>1.2.5</t>
  </si>
  <si>
    <t>5.2</t>
  </si>
  <si>
    <t>5.3</t>
  </si>
  <si>
    <t>symbol</t>
  </si>
  <si>
    <t>medium</t>
  </si>
  <si>
    <t>opis odcinka</t>
  </si>
  <si>
    <t>D[mm]</t>
  </si>
  <si>
    <t>L [m]</t>
  </si>
  <si>
    <t>Materiał</t>
  </si>
  <si>
    <t>cena jedn.</t>
  </si>
  <si>
    <t>Koszt</t>
  </si>
  <si>
    <t>Grawitacyjne</t>
  </si>
  <si>
    <t>PVC-U</t>
  </si>
  <si>
    <t>ścieki  oczyszczone mechanicznie</t>
  </si>
  <si>
    <t>PCV-U</t>
  </si>
  <si>
    <t>PEHD</t>
  </si>
  <si>
    <t>ścieki/ filtrat</t>
  </si>
  <si>
    <t>beton</t>
  </si>
  <si>
    <t>Tłoczne</t>
  </si>
  <si>
    <t>RT1</t>
  </si>
  <si>
    <t>ścieki</t>
  </si>
  <si>
    <t>osad nadmierny</t>
  </si>
  <si>
    <t>W</t>
  </si>
  <si>
    <t>Woda pitna</t>
  </si>
  <si>
    <t>Wodociąg (od granicy działki do budynku nr 2 i Hp</t>
  </si>
  <si>
    <t>RAZEM W</t>
  </si>
  <si>
    <t>Montaż rurociagów z PEHD</t>
  </si>
  <si>
    <t>Montaż rurociągów z rur polietylenowych (PE, PEHD), Fi 160 mm</t>
  </si>
  <si>
    <t>28863230-0</t>
  </si>
  <si>
    <t>Połączenie rur polietylenowych, ciśnieniowych PE, PEHD metodą zgrzewania czołowego, Fi 160 mm</t>
  </si>
  <si>
    <t>złącze</t>
  </si>
  <si>
    <t>Montaż kształtek ciśnieniowych PE, PEHD o łączeniach zgrzewano-kołnierzowych (tuleje kołnierzowe na luźny kołnierz), Fi 160 mm, PE</t>
  </si>
  <si>
    <t>Montaż rurociągów stalowych spawanych, Fi do 154/3 mm</t>
  </si>
  <si>
    <t>27224000-1</t>
  </si>
  <si>
    <t>Montaż kształtek stalowych spawanych, Fi do 154/3 mm kolano 90 st</t>
  </si>
  <si>
    <t>Spawanie ręczne w osłonie argonu metodą TIG stali austenitycznych, spoiny nie  badane radiologicznie, Fi do 159.0/8.0 mm</t>
  </si>
  <si>
    <t>Studnia Sr</t>
  </si>
  <si>
    <t>Wykopy oraz przekopy wykonywane koparkami podsiębiernymi na odkład, koparka 0,60 m3, grunt kategorii I-II</t>
  </si>
  <si>
    <t>Studnie rewizyjne z kręgów betonowych w gotowym wykopie, kręgi Fi 1500 mm, głębokość 6 m</t>
  </si>
  <si>
    <t>Ręczne zasypywanie wykopów liniowych o ścianach pionowych, głębokość do 1.5 m, kategoria gruntu III-IV, szerokość wykopu 0.8-1.5 m</t>
  </si>
  <si>
    <t>(montaż sposobem mechanicznym), Zastawki kanałowe o powierzchni do 1 m2 001 szerokość 50 cm</t>
  </si>
  <si>
    <t>Lp</t>
  </si>
  <si>
    <t>Punkt Wymagań Zamawia-jącego</t>
  </si>
  <si>
    <t>8.1</t>
  </si>
  <si>
    <t>8.2</t>
  </si>
  <si>
    <t>Uporządkowanie Placu Budowy (w tym koszty wyrównania i ukształtowania terenu)</t>
  </si>
  <si>
    <t>8.3</t>
  </si>
  <si>
    <t>8.4</t>
  </si>
  <si>
    <t>8.5</t>
  </si>
  <si>
    <t xml:space="preserve">Poz. </t>
  </si>
  <si>
    <t>Podstawa wyceny</t>
  </si>
  <si>
    <t xml:space="preserve">Wyszczególnienie robót                                                      </t>
  </si>
  <si>
    <t xml:space="preserve">Jedn.      </t>
  </si>
  <si>
    <t xml:space="preserve">Ilość </t>
  </si>
  <si>
    <t xml:space="preserve">Cena jedn. </t>
  </si>
  <si>
    <t>Cena całk.</t>
  </si>
  <si>
    <t>K.C.J. BISTYP/2kw.08</t>
  </si>
  <si>
    <t>Zagospodarowanie trenów zielonych</t>
  </si>
  <si>
    <t>8.4.1</t>
  </si>
  <si>
    <t>Ogrodzenie terenu :ażurowe z elementów prefabrykowanych f-my HERAS system TRYTON lub równoważny wysokości 1,8 m, na cokole betonowym</t>
  </si>
  <si>
    <t>8.4.2</t>
  </si>
  <si>
    <t>Brama przesuwna wraz z fundamentem systemu DELTA lub równoważny</t>
  </si>
  <si>
    <t>9.1</t>
  </si>
  <si>
    <t>1.2.10.3; 1.2.10</t>
  </si>
  <si>
    <t>9.2</t>
  </si>
  <si>
    <t>9.3</t>
  </si>
  <si>
    <t>9.4</t>
  </si>
  <si>
    <t>Roboty pomiarowe przy powierzchniowych robotach ziemnych, koryta pod nawierzchnie placów postojowych</t>
  </si>
  <si>
    <t>Rowki pod krawężniki i ławy krawężnikowe, 30x30 cm, grunt kategorii III-IV</t>
  </si>
  <si>
    <t>4.</t>
  </si>
  <si>
    <t xml:space="preserve">Pomiar dopływu ścieków surowych PM  </t>
  </si>
  <si>
    <r>
      <t xml:space="preserve">Przenośnik śrubowy piasku  </t>
    </r>
    <r>
      <rPr>
        <b/>
        <sz val="9"/>
        <color rgb="FF0000FF"/>
        <rFont val="Times New Roman"/>
        <family val="1"/>
        <charset val="238"/>
      </rPr>
      <t>SPI-2/1.2</t>
    </r>
    <r>
      <rPr>
        <sz val="9"/>
        <rFont val="Times New Roman"/>
        <family val="1"/>
        <charset val="238"/>
      </rPr>
      <t>,</t>
    </r>
    <r>
      <rPr>
        <b/>
        <sz val="9"/>
        <color rgb="FF0000FF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DN160, P1 = 1,5 kW, P2 = 0,75 kW, l = 4,0 m, wykonanie - stal nierdzewna / śruba - stal konstrukcyjna / wykładzina teflonowa lub PE100</t>
    </r>
  </si>
  <si>
    <r>
      <t xml:space="preserve">Układ napowietrzania piaskownika z dyfuzorem rurowym </t>
    </r>
    <r>
      <rPr>
        <b/>
        <sz val="9"/>
        <color rgb="FF0000FF"/>
        <rFont val="Times New Roman"/>
        <family val="1"/>
        <charset val="238"/>
      </rPr>
      <t xml:space="preserve">DR-1.2,    </t>
    </r>
    <r>
      <rPr>
        <sz val="9"/>
        <rFont val="Times New Roman"/>
        <family val="1"/>
        <charset val="238"/>
      </rPr>
      <t>Q = 16 m</t>
    </r>
    <r>
      <rPr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 xml:space="preserve">/h, L = 2 </t>
    </r>
    <r>
      <rPr>
        <sz val="9"/>
        <rFont val="Arial"/>
        <family val="2"/>
        <charset val="238"/>
      </rPr>
      <t xml:space="preserve">× 2 </t>
    </r>
    <r>
      <rPr>
        <sz val="9"/>
        <rFont val="Times New Roman"/>
        <family val="1"/>
        <charset val="238"/>
      </rPr>
      <t>m</t>
    </r>
  </si>
  <si>
    <t xml:space="preserve">---- </t>
  </si>
  <si>
    <t>Mobilny pojemnik na piasekV = 1000 l, wykonanie stal, lakierowany</t>
  </si>
  <si>
    <t>Wentylator boczno - kanałowy WE-1.2, Qpow = 17 m3/h, p = 0,16 bar, P = 0,55 kW</t>
  </si>
  <si>
    <t xml:space="preserve">typ SC.-10A prod. WENT-DOM lub inny równoważny </t>
  </si>
  <si>
    <t>Zestaw montażowy i instalacyjny do WE-1,2(system mocowania, czujnik poziomu)</t>
  </si>
  <si>
    <t>np. jw. lub inny równoważny</t>
  </si>
  <si>
    <t>Zestaw montażowy i instalacyjny do ZSP, rurociągi, armatura, instalacja - komplet</t>
  </si>
  <si>
    <r>
      <t xml:space="preserve">Zespół  piaskownika  napowietrzanego piaskownika z wbudowaną komora odtłuszczacza PI-1.2 z wałem dennym przenoszącym piasek, przepustowość nominalna Q = 36 m3/h = 10 l/s, max. Qmax = 45 m3/h,  12,5l/s, wlot-wylot DN200, wykonanie blacha stal ko. 1.4301 g=3mm; 
Zespół z komorą odtłuszczacza przedzieloną przegrodą ażurowa,   
z poziomym przenośnikiem śrubowym piasku </t>
    </r>
    <r>
      <rPr>
        <b/>
        <sz val="9"/>
        <color theme="3" tint="-0.249977111117893"/>
        <rFont val="Times New Roman"/>
        <family val="1"/>
        <charset val="238"/>
      </rPr>
      <t>SPI-1/1.2</t>
    </r>
    <r>
      <rPr>
        <sz val="9"/>
        <rFont val="Times New Roman"/>
        <family val="1"/>
        <charset val="238"/>
      </rPr>
      <t xml:space="preserve">  DN160, 
z wózkiem zgarniacza WZ-1.2w komorze odtłuszczacza  P = 0,18 kW; Wykonanie - stal nierdzewna, śruba - stal konstrukcyjna.
</t>
    </r>
  </si>
  <si>
    <t>typ SL160-4,0/1,5 prod. jw. lub inny równoważny</t>
  </si>
  <si>
    <t>ZM-WE-1.2</t>
  </si>
  <si>
    <t>ZSP-1.2</t>
  </si>
  <si>
    <t>ZBIORNIKI UŚREDNIAJĄCE 2A / 2B</t>
  </si>
  <si>
    <t>FILTR TAŚMOWY FP-1.2</t>
  </si>
  <si>
    <r>
      <t xml:space="preserve">Filtr taśmowy </t>
    </r>
    <r>
      <rPr>
        <b/>
        <sz val="9"/>
        <rFont val="Times New Roman"/>
        <family val="1"/>
        <charset val="238"/>
      </rPr>
      <t xml:space="preserve"> FP-1.2</t>
    </r>
    <r>
      <rPr>
        <sz val="9"/>
        <rFont val="Times New Roman"/>
        <family val="1"/>
        <charset val="238"/>
      </rPr>
      <t xml:space="preserve"> , 1szt. wydajność Qh = 36 m3/h = 10 l/s, prześwit taśmy  = 500 μm, moc zainstalowana napędu taśmy 
P = 0,75kW, średnica rury wlotowej i wylotowej 200 mm, wymiary dł./szer./wys. 1400 x 1300 x 1400 mm, wykonanie stal nierdzewna PN-EN 1.4301,</t>
    </r>
  </si>
  <si>
    <t>np.: Typ MX 100 MAREX TECHNOLOGY PL lub inny równoważny</t>
  </si>
  <si>
    <t>Przenośnik ślimakowy wstępnej filtracji z praską odwadniającą 
SFS-1.2, wydajność 5 l/min, moc zainstalowana napędu przekładni 0,55 kW, obroty 16 obr./min; wykonanie - stal nierdzewna jw., śruba - stal konstrukcyjna</t>
  </si>
  <si>
    <r>
      <t xml:space="preserve">Przenośnik śrubowy skratek </t>
    </r>
    <r>
      <rPr>
        <b/>
        <sz val="9"/>
        <color rgb="FF0000FF"/>
        <rFont val="Times New Roman"/>
        <family val="1"/>
        <charset val="238"/>
      </rPr>
      <t>SPI-1/1.2</t>
    </r>
    <r>
      <rPr>
        <sz val="9"/>
        <rFont val="Times New Roman"/>
        <family val="1"/>
        <charset val="238"/>
      </rPr>
      <t>,</t>
    </r>
    <r>
      <rPr>
        <b/>
        <sz val="9"/>
        <color rgb="FF0000FF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DN160, P1 = 1,5 kW, P2 = 0,75 kW, l = 4,0 m, wykonanie - stal nierdzewna / śruba - stal konstrukcyjna / wykładzina teflonowa lub PE100</t>
    </r>
  </si>
  <si>
    <t>Zestaw montażowy i instalacyjny do SPI-1/1.2 (system mocowania, czujnik poziomu)</t>
  </si>
  <si>
    <t>Przenośnik ślimakowy filtracji zasadniczej z praską odwadniającą SFZ-1.2, wydajność 5 l/min, moc zainstalowana napędu przekładni 0,55 kW, moment obrotowy 309 Nm; wykonanie - stal nierdzewna, Śruba - stal konstrukcyjna</t>
  </si>
  <si>
    <t xml:space="preserve">Zestaw montażowy i instalacyjny do FP-1.2, rurociągi, armatura, instalacja - komplet </t>
  </si>
  <si>
    <r>
      <t xml:space="preserve">Układ hydrauliczny dozowania roztworu Brentaplus, Dozowanie zewnętrznego źródła węgla organicznego, w zależności od wskazań przepływomierza dopływu PM-1/1.2,  w ilości ok. 0,08 kg/m3 = 0,7dm3 (l)/m3 x 150 m3/d ścieków = 12 kg/d = 105 dm3 (l)/d, Pompa dozująca </t>
    </r>
    <r>
      <rPr>
        <b/>
        <sz val="9"/>
        <color indexed="12"/>
        <rFont val="Times New Roman"/>
        <family val="1"/>
        <charset val="238"/>
      </rPr>
      <t>PD-01</t>
    </r>
    <r>
      <rPr>
        <sz val="9"/>
        <rFont val="Times New Roman"/>
        <family val="1"/>
        <charset val="238"/>
      </rPr>
      <t>, Q = 0 -35 dm</t>
    </r>
    <r>
      <rPr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>/h, DN8, p = 4 bar,odporna na pH 2÷16, 1szt., Moc zainstalowana 0,1 kW, moc pobierana  0,07 kW</t>
    </r>
  </si>
  <si>
    <r>
      <t>Zbiornik magazynowy , V = 1000 m</t>
    </r>
    <r>
      <rPr>
        <vertAlign val="superscript"/>
        <sz val="9"/>
        <rFont val="Times New Roman"/>
        <family val="1"/>
        <charset val="238"/>
      </rPr>
      <t>3 - kaucja za wypozyczenie</t>
    </r>
  </si>
  <si>
    <t>typ BT-SE-01÷BT-SE-06 DEVISE lub inny równoważny</t>
  </si>
  <si>
    <r>
      <t xml:space="preserve">Osadnik wtórny pionowy </t>
    </r>
    <r>
      <rPr>
        <b/>
        <sz val="9"/>
        <color indexed="12"/>
        <rFont val="Times New Roman"/>
        <family val="1"/>
        <charset val="238"/>
      </rPr>
      <t>OW-01</t>
    </r>
    <r>
      <rPr>
        <b/>
        <sz val="9"/>
        <color indexed="12"/>
        <rFont val="Arial"/>
        <family val="2"/>
        <charset val="238"/>
      </rPr>
      <t>÷</t>
    </r>
    <r>
      <rPr>
        <b/>
        <sz val="9"/>
        <color indexed="12"/>
        <rFont val="Times New Roman"/>
        <family val="1"/>
        <charset val="238"/>
      </rPr>
      <t>OW-04</t>
    </r>
    <r>
      <rPr>
        <sz val="9"/>
        <rFont val="Times New Roman"/>
        <family val="1"/>
        <charset val="238"/>
      </rPr>
      <t>, D = 6,2 m, A = 21 m</t>
    </r>
    <r>
      <rPr>
        <vertAlign val="superscript"/>
        <sz val="9"/>
        <rFont val="Times New Roman"/>
        <family val="1"/>
        <charset val="238"/>
      </rPr>
      <t>2</t>
    </r>
    <r>
      <rPr>
        <sz val="9"/>
        <rFont val="Times New Roman"/>
        <family val="1"/>
        <charset val="238"/>
      </rPr>
      <t>, V = 55 m</t>
    </r>
    <r>
      <rPr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 xml:space="preserve">, wyposażony w system </t>
    </r>
    <r>
      <rPr>
        <b/>
        <sz val="9"/>
        <color indexed="12"/>
        <rFont val="Times New Roman"/>
        <family val="1"/>
        <charset val="238"/>
      </rPr>
      <t>BT-flow3</t>
    </r>
    <r>
      <rPr>
        <sz val="9"/>
        <rFont val="Times New Roman"/>
        <family val="1"/>
        <charset val="238"/>
      </rPr>
      <t xml:space="preserve"> lub równoważny</t>
    </r>
    <r>
      <rPr>
        <b/>
        <sz val="9"/>
        <color indexed="12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w skład którego wchodzi:</t>
    </r>
    <r>
      <rPr>
        <b/>
        <sz val="9"/>
        <color indexed="12"/>
        <rFont val="Times New Roman"/>
        <family val="1"/>
        <charset val="238"/>
      </rPr>
      <t xml:space="preserve">
- </t>
    </r>
    <r>
      <rPr>
        <sz val="9"/>
        <rFont val="Times New Roman"/>
        <family val="1"/>
        <charset val="238"/>
      </rPr>
      <t>Zatopione koryto zbiorcze DN100, Q = 30 m</t>
    </r>
    <r>
      <rPr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>/h
- Komora zbiorcza regulacji poziomu, Q = 3</t>
    </r>
    <r>
      <rPr>
        <sz val="9"/>
        <rFont val="Arial"/>
        <family val="2"/>
        <charset val="238"/>
      </rPr>
      <t>×</t>
    </r>
    <r>
      <rPr>
        <sz val="9"/>
        <rFont val="Times New Roman"/>
        <family val="1"/>
        <charset val="238"/>
      </rPr>
      <t>30 m</t>
    </r>
    <r>
      <rPr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>/h, H = 10 cm
- Układ odprowadzania części pływający DN100, Q = 0 - 30 m</t>
    </r>
    <r>
      <rPr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>/h</t>
    </r>
  </si>
  <si>
    <t xml:space="preserve">REAKTOR BIOLOGICZNY Ob. Nr 3A i 3B - komora denitryfikacji/nitryfikacji  </t>
  </si>
  <si>
    <r>
      <t xml:space="preserve">Pompa recyrkulacji osadu </t>
    </r>
    <r>
      <rPr>
        <b/>
        <sz val="9"/>
        <color indexed="12"/>
        <rFont val="Times New Roman"/>
        <family val="1"/>
        <charset val="238"/>
      </rPr>
      <t>MA-01</t>
    </r>
    <r>
      <rPr>
        <sz val="9"/>
        <rFont val="Times New Roman"/>
        <family val="1"/>
        <charset val="238"/>
      </rPr>
      <t>, PVC/DN100, Q = 0 - 30 m</t>
    </r>
    <r>
      <rPr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>/h, p = 0,1 bar</t>
    </r>
  </si>
  <si>
    <t>np. typ BT-TES-3000 prod. DEVISE lub inny równoważny</t>
  </si>
  <si>
    <t>np. typ BT-KBAL-1500 prod. DEVISE lub inny równoważny</t>
  </si>
  <si>
    <t>np. typ MA-300 prod. jw. lub inny równoważny</t>
  </si>
  <si>
    <t>np. typ MA-100 prod. jw. lub inny równoważny</t>
  </si>
  <si>
    <t>np. typ MA-200 prod. jw lub inny równoważny</t>
  </si>
  <si>
    <t>np. typ MA-300 prod. jw., lub inny równoważny</t>
  </si>
  <si>
    <r>
      <t>Zestaw montażowy i instalacyjny do OW-01</t>
    </r>
    <r>
      <rPr>
        <sz val="9"/>
        <rFont val="Arial"/>
        <family val="2"/>
        <charset val="238"/>
      </rPr>
      <t>÷</t>
    </r>
    <r>
      <rPr>
        <sz val="9"/>
        <rFont val="Times New Roman"/>
        <family val="1"/>
        <charset val="238"/>
      </rPr>
      <t>OW-02 rurociągi, armatura, instalacja - komplet</t>
    </r>
  </si>
  <si>
    <r>
      <t xml:space="preserve">Układ dystrybucji powietrza systemu BT-airmix </t>
    </r>
    <r>
      <rPr>
        <b/>
        <sz val="9"/>
        <color indexed="12"/>
        <rFont val="Times New Roman"/>
        <family val="1"/>
        <charset val="238"/>
      </rPr>
      <t>UD-01</t>
    </r>
    <r>
      <rPr>
        <sz val="9"/>
        <rFont val="Times New Roman"/>
        <family val="1"/>
        <charset val="238"/>
      </rPr>
      <t>, DN100, Q = 1000 m</t>
    </r>
    <r>
      <rPr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 xml:space="preserve">/h, p = 1 bar, Zawory elektromagnetyczne DN1" - komplet, Klapy z siłownikiem elektrycznym </t>
    </r>
    <r>
      <rPr>
        <b/>
        <sz val="9"/>
        <color indexed="12"/>
        <rFont val="Times New Roman"/>
        <family val="1"/>
        <charset val="238"/>
      </rPr>
      <t>KL-01/1.2</t>
    </r>
    <r>
      <rPr>
        <b/>
        <sz val="9"/>
        <color indexed="12"/>
        <rFont val="Arial"/>
        <family val="2"/>
        <charset val="238"/>
      </rPr>
      <t>÷</t>
    </r>
    <r>
      <rPr>
        <b/>
        <sz val="9"/>
        <color indexed="12"/>
        <rFont val="Times New Roman"/>
        <family val="1"/>
        <charset val="238"/>
      </rPr>
      <t>KL-01/1.2, KL-02.1÷KL-02.2</t>
    </r>
    <r>
      <rPr>
        <sz val="9"/>
        <rFont val="Times New Roman"/>
        <family val="1"/>
        <charset val="238"/>
      </rPr>
      <t>, Układ odprowadzania kondensatu 1/2"</t>
    </r>
    <r>
      <rPr>
        <b/>
        <sz val="9"/>
        <color indexed="12"/>
        <rFont val="Times New Roman"/>
        <family val="1"/>
        <charset val="238"/>
      </rPr>
      <t xml:space="preserve"> </t>
    </r>
  </si>
  <si>
    <t>np. typ BT-UD-03 prod. MAREX TECHNOLOGY lub inny równoważny</t>
  </si>
  <si>
    <t>STACJA DMUCHAW - nowa stacja dmuchaw w OB. nr 1.2</t>
  </si>
  <si>
    <r>
      <t xml:space="preserve">Pompa zatapialna ścieków dowożonych </t>
    </r>
    <r>
      <rPr>
        <b/>
        <sz val="9"/>
        <color indexed="12"/>
        <rFont val="Times New Roman"/>
        <family val="1"/>
        <charset val="238"/>
      </rPr>
      <t>PS-2A/ PS-2B</t>
    </r>
    <r>
      <rPr>
        <sz val="9"/>
        <rFont val="Times New Roman"/>
        <family val="1"/>
        <charset val="238"/>
      </rPr>
      <t>, Q = 15 m</t>
    </r>
    <r>
      <rPr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>/h, H = 9 m, P = 1,1 kW, o = 2900 min</t>
    </r>
    <r>
      <rPr>
        <vertAlign val="superscript"/>
        <sz val="9"/>
        <rFont val="Times New Roman"/>
        <family val="1"/>
        <charset val="238"/>
      </rPr>
      <t>-1</t>
    </r>
    <r>
      <rPr>
        <sz val="9"/>
        <rFont val="Times New Roman"/>
        <family val="1"/>
        <charset val="238"/>
      </rPr>
      <t>, Wirnik typ F /DN65</t>
    </r>
  </si>
  <si>
    <t>ZBIORNIK OSADU NADMIERNEGO - 4</t>
  </si>
  <si>
    <t>Pompa zatapialna PS-4, Q = 15 m3/h, H = 9 m, P = 1,1 kW, o = 2900 min-1, Wirnik typ F /DN65</t>
  </si>
  <si>
    <t>np.: typ AmaPorter 601 D prod. KSB lub inny równoważny</t>
  </si>
  <si>
    <t xml:space="preserve">Prasa śrubowo dyskowa do odwadniania osadu z zagęszczaczem 
PT-4, 3÷6 m3/h, Q = 90 - 180 kg/h / Moc silnika mieszacza P = 0,55 kW /, Moc silnika ślimaka z praska P = 0,75 kW, </t>
  </si>
  <si>
    <t>Typ.: …….  prod. MAREX TECHNOLOGY PL lub inny równoważny</t>
  </si>
  <si>
    <t>np. typ UD630 prod. BIO-TECH lub inny równoważny</t>
  </si>
  <si>
    <r>
      <t xml:space="preserve">Układ hydrauliczny podawania nadawy </t>
    </r>
    <r>
      <rPr>
        <b/>
        <sz val="9"/>
        <color indexed="12"/>
        <rFont val="Times New Roman"/>
        <family val="1"/>
        <charset val="238"/>
      </rPr>
      <t>UP-1.3</t>
    </r>
    <r>
      <rPr>
        <sz val="9"/>
        <rFont val="Times New Roman"/>
        <family val="1"/>
        <charset val="238"/>
      </rPr>
      <t xml:space="preserve"> z pompa osadu </t>
    </r>
    <r>
      <rPr>
        <b/>
        <sz val="9"/>
        <color indexed="12"/>
        <rFont val="Times New Roman"/>
        <family val="1"/>
        <charset val="238"/>
      </rPr>
      <t>PD-3.02</t>
    </r>
    <r>
      <rPr>
        <sz val="9"/>
        <rFont val="Times New Roman"/>
        <family val="1"/>
        <charset val="238"/>
      </rPr>
      <t>, Q = 4,0 m</t>
    </r>
    <r>
      <rPr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>/h, P = 3,0 KW, p = 1 bar</t>
    </r>
  </si>
  <si>
    <r>
      <t xml:space="preserve">Stacja przygotowania i dozowania flokulantu </t>
    </r>
    <r>
      <rPr>
        <b/>
        <sz val="9"/>
        <color indexed="12"/>
        <rFont val="Times New Roman"/>
        <family val="1"/>
        <charset val="238"/>
      </rPr>
      <t>SF-1.3</t>
    </r>
    <r>
      <rPr>
        <sz val="9"/>
        <rFont val="Times New Roman"/>
        <family val="1"/>
        <charset val="238"/>
      </rPr>
      <t>, V = 1 m</t>
    </r>
    <r>
      <rPr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 xml:space="preserve">, P = 1,1 kW, Pompa dozującą </t>
    </r>
    <r>
      <rPr>
        <b/>
        <sz val="9"/>
        <color indexed="12"/>
        <rFont val="Times New Roman"/>
        <family val="1"/>
        <charset val="238"/>
      </rPr>
      <t>PD-3.01</t>
    </r>
    <r>
      <rPr>
        <sz val="9"/>
        <rFont val="Times New Roman"/>
        <family val="1"/>
        <charset val="238"/>
      </rPr>
      <t>, Q = 0,3 m</t>
    </r>
    <r>
      <rPr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>/h, P = 1,1 kW</t>
    </r>
  </si>
  <si>
    <r>
      <t xml:space="preserve">Przenośnik śrubowy z praską osadu </t>
    </r>
    <r>
      <rPr>
        <b/>
        <sz val="9"/>
        <color indexed="12"/>
        <rFont val="Times New Roman"/>
        <family val="1"/>
        <charset val="238"/>
      </rPr>
      <t xml:space="preserve">SL-1.3, </t>
    </r>
    <r>
      <rPr>
        <sz val="9"/>
        <rFont val="Times New Roman"/>
        <family val="1"/>
        <charset val="238"/>
      </rPr>
      <t>DN160, l = 4,5 m, P = 1,5 kW, Stal nierdzewna</t>
    </r>
  </si>
  <si>
    <r>
      <t xml:space="preserve">Szafka elektryczno-sterownicza </t>
    </r>
    <r>
      <rPr>
        <b/>
        <sz val="9"/>
        <color indexed="12"/>
        <rFont val="Times New Roman"/>
        <family val="1"/>
        <charset val="238"/>
      </rPr>
      <t>RT-06</t>
    </r>
    <r>
      <rPr>
        <sz val="9"/>
        <rFont val="Times New Roman"/>
        <family val="1"/>
        <charset val="238"/>
      </rPr>
      <t xml:space="preserve"> dla urządzeń technologicznych gospodarki osadowej wraz ze sterowaniem / Instalacje elektryczno - sterownicze (kable zasilające i sterownicze, mocowanie i ułożenie kabli)</t>
    </r>
  </si>
  <si>
    <t>np. typ RT-03 prod. ……….. lub inny równoważny</t>
  </si>
  <si>
    <t>MPL MODLIN</t>
  </si>
  <si>
    <t>Oczyszczalnia ścieków sanitarnych z lotniska</t>
  </si>
  <si>
    <r>
      <t>Q</t>
    </r>
    <r>
      <rPr>
        <b/>
        <vertAlign val="subscript"/>
        <sz val="11"/>
        <color indexed="10"/>
        <rFont val="Times New Roman"/>
        <family val="1"/>
        <charset val="238"/>
      </rPr>
      <t>d</t>
    </r>
    <r>
      <rPr>
        <b/>
        <sz val="11"/>
        <color indexed="10"/>
        <rFont val="Times New Roman"/>
        <family val="1"/>
        <charset val="238"/>
      </rPr>
      <t xml:space="preserve"> =</t>
    </r>
    <r>
      <rPr>
        <b/>
        <i/>
        <sz val="11"/>
        <color indexed="10"/>
        <rFont val="Times New Roman"/>
        <family val="1"/>
        <charset val="238"/>
      </rPr>
      <t xml:space="preserve"> 150 m</t>
    </r>
    <r>
      <rPr>
        <b/>
        <vertAlign val="superscript"/>
        <sz val="11"/>
        <color indexed="10"/>
        <rFont val="Times New Roman"/>
        <family val="1"/>
        <charset val="238"/>
      </rPr>
      <t>3</t>
    </r>
    <r>
      <rPr>
        <b/>
        <i/>
        <sz val="11"/>
        <color indexed="10"/>
        <rFont val="Times New Roman"/>
        <family val="1"/>
        <charset val="238"/>
      </rPr>
      <t>/d</t>
    </r>
  </si>
  <si>
    <r>
      <t>Q</t>
    </r>
    <r>
      <rPr>
        <b/>
        <vertAlign val="subscript"/>
        <sz val="11"/>
        <color indexed="10"/>
        <rFont val="Times New Roman"/>
        <family val="1"/>
        <charset val="238"/>
      </rPr>
      <t>d</t>
    </r>
    <r>
      <rPr>
        <b/>
        <sz val="11"/>
        <color indexed="10"/>
        <rFont val="Times New Roman"/>
        <family val="1"/>
        <charset val="238"/>
      </rPr>
      <t xml:space="preserve"> = 150 m3/d</t>
    </r>
  </si>
  <si>
    <t>1.5</t>
  </si>
  <si>
    <t>Droga dojazdowa do oczyszczalni</t>
  </si>
  <si>
    <t xml:space="preserve">Budynek Techniczno-socjany Nr 1 z węzełem wstępnego i mechanicznego podczyszczania  i inst. odwadniania osadu </t>
  </si>
  <si>
    <t>Płyta fundamentowa pod Bioreaktory. Ob. Nr 3A i 3B</t>
  </si>
  <si>
    <t>Studnie rozdziału ścieków  ob. SZ1 i SZ2</t>
  </si>
  <si>
    <t xml:space="preserve"> Bioreaktory. Ob. Nr 3A i 3B</t>
  </si>
  <si>
    <t>3.1</t>
  </si>
  <si>
    <t>Roboty ziemne</t>
  </si>
  <si>
    <t>1.2.1</t>
  </si>
  <si>
    <t>1.2.2</t>
  </si>
  <si>
    <t>Dach i ściany zewnętrzne</t>
  </si>
  <si>
    <t>1.3.1</t>
  </si>
  <si>
    <t>1.3.2</t>
  </si>
  <si>
    <t>Stolarka i ślusarka</t>
  </si>
  <si>
    <t>1.4.1</t>
  </si>
  <si>
    <t>1.4.2</t>
  </si>
  <si>
    <t>Posadzka</t>
  </si>
  <si>
    <t>1.5.1</t>
  </si>
  <si>
    <t>1.6</t>
  </si>
  <si>
    <t>ZBIORNIKI UŚREDNIAJĄCE 2A i 2B z KOMORĄ ZASUW</t>
  </si>
  <si>
    <t>2.1.1</t>
  </si>
  <si>
    <t>2.1.2</t>
  </si>
  <si>
    <t>Konstrukcja zbiorników</t>
  </si>
  <si>
    <t>2.2.1</t>
  </si>
  <si>
    <t>2.2.2</t>
  </si>
  <si>
    <t>Komora zasuw</t>
  </si>
  <si>
    <t>2.3.1</t>
  </si>
  <si>
    <t>2.3.2</t>
  </si>
  <si>
    <t>Roboty wykończeniowe</t>
  </si>
  <si>
    <t>2.4.4</t>
  </si>
  <si>
    <t>PŁYTA ŻELBETOWA pod reaktory 3A i 3B</t>
  </si>
  <si>
    <t>3.2</t>
  </si>
  <si>
    <t>3.3</t>
  </si>
  <si>
    <t>Płyta żelbetowa</t>
  </si>
  <si>
    <t>Pozycje:</t>
  </si>
  <si>
    <t>Zbiorniki uśredniające Ob. NR 2A i 2B z Komorą zasuw</t>
  </si>
  <si>
    <t>Bioreaktory. Ob. Nr 3A i 3B</t>
  </si>
  <si>
    <t xml:space="preserve">1. Prace budowlane i instalacje </t>
  </si>
  <si>
    <t>Charakterystyka techniczna obiektu</t>
  </si>
  <si>
    <t>Cena netto</t>
  </si>
  <si>
    <t>Wartość netto</t>
  </si>
  <si>
    <t>ZBIORNIK UŚREDNIAJĄCY</t>
  </si>
  <si>
    <t>PŁYTA FUNDAMENTOWA POD REAKTORY BIOLOGICZNE</t>
  </si>
  <si>
    <t>INSTALACJE i ZASILANIE ENERGETYCZNE</t>
  </si>
  <si>
    <t>ZAGOSPODAROWANIE DZIAŁKI, DROGI i PLACE</t>
  </si>
  <si>
    <t>ŁĄCZNA CENA PRAC BUDOWLANYCH</t>
  </si>
  <si>
    <t>2. Dostawa technologii i wyposażenia</t>
  </si>
  <si>
    <t>POMIAR PRZEŁYWU</t>
  </si>
  <si>
    <t>STACJA MECHANICZNEGO PODCZYSZCZANIA - SITOPIASKOWNIK</t>
  </si>
  <si>
    <t>STACJA MECHANICZNEGO PODCZYSZCZANIA - FILTR TAŚMOWY</t>
  </si>
  <si>
    <t>POMIESZCZENIE DMUCHAW - stacja dmuchaw</t>
  </si>
  <si>
    <t>STACJA MECHANICZNEGO ODWADNIANIA OSADU</t>
  </si>
  <si>
    <r>
      <t>3.</t>
    </r>
    <r>
      <rPr>
        <b/>
        <sz val="9"/>
        <rFont val="Times New Roman"/>
        <family val="1"/>
        <charset val="238"/>
      </rPr>
      <t>       Wartość robót netto</t>
    </r>
  </si>
  <si>
    <t>3. Wartość robót netto</t>
  </si>
  <si>
    <t>TEREN PODDCZYCZALNI</t>
  </si>
  <si>
    <t>PRACE PRZYGOTOWAWCZE I ROBOTY ZIEMNE</t>
  </si>
  <si>
    <t>KNNR 6 0101-0200</t>
  </si>
  <si>
    <t>Koryta o głęb. 20 cm wykonywane na całej szer. jezdni lub chodników przy użyciu równiarki samojezdnej i walca wibracyjnego samojezdnego, w gruntach kat. II-IV</t>
  </si>
  <si>
    <t>KNR 2-31 0801-03</t>
  </si>
  <si>
    <t>Mechaniczne rozebranie podbudowy betonowej o grub. 15 cm</t>
  </si>
  <si>
    <t>KNR 4-04 1103-0400</t>
  </si>
  <si>
    <t>Wywóz gruzu z terenu rozbiórki samochodami samowyładowczymi do 5 t, przy mechanicznym załadowaniu i wyładowaniu - transport gruzu na odl. 1 km z mechanicznym wyładunkiem</t>
  </si>
  <si>
    <t>KNR 4-04 1103-0500</t>
  </si>
  <si>
    <t>Wywóz gruzu z terenu rozbiórki samochodami samowyładowczymi do 5 t, przy mechanicznym załadowaniu i wyładowaniu - dopłata za każdy dalszy rozpoczęty 1 km transportu gruzu samochodami samowyładowczymi do 5 t= KROTNOŚĆ 14</t>
  </si>
  <si>
    <t>SUMA DZIAŁU</t>
  </si>
  <si>
    <t>PODBUDOWY I NAWIERZCHNIE</t>
  </si>
  <si>
    <t>KNNR 6 0103-0100</t>
  </si>
  <si>
    <t>Profilowanie i zagęszczanie podłoża pod warstwy konstrukcyjne nawierzchni, wykonywane mechanicznie przy użyciu równiarki samojezdnej i walca wibracyjnego w grunach kat. II-IV</t>
  </si>
  <si>
    <t>KNNR 6 0111-0201</t>
  </si>
  <si>
    <t>Podbudowy z gruntu stabilizowanego cementem, grubość warstwy po zagęszczeniu 40 cm, ilość cementu 25 kg/m2- ANALOGIA -WYCENA WŁASNA</t>
  </si>
  <si>
    <t>KNNR 6 0113-0300</t>
  </si>
  <si>
    <t>Podbudowy z kruszyw betonowego, warstwa dolna, po zagęszczeniu 26 cm - ANALOGIA - WYCENA WŁASNA</t>
  </si>
  <si>
    <t>KNNR 6 0502-0300 - ANALOGIA</t>
  </si>
  <si>
    <t xml:space="preserve">Nawierzchnia jezdni z kostki brukowej betonowej grubość 8 cm na podsypce cementowo-piaskowej
</t>
  </si>
  <si>
    <t>KNNR 6 0106-0200 - ANALOGIA</t>
  </si>
  <si>
    <t>Podbudowa  z pospółki, po zagęszczeniu 10 cm</t>
  </si>
  <si>
    <t>KNNR 6 0502-0200</t>
  </si>
  <si>
    <t>Chodniki z kostki brukowej betonowej grubości 6 cm szarej, układane na podsypce cementowo-piaskowej, spoiny wypełniane piaskiem</t>
  </si>
  <si>
    <t>ELEMENTY DRÓG</t>
  </si>
  <si>
    <t>Ławy pod krawężniki 12x25, betonowa z oporem F=0,04m2</t>
  </si>
  <si>
    <t>Ławy pod krawężniki 15x30, betonowa z oporem F=0,06m2</t>
  </si>
  <si>
    <t>Ławy pod obrzeża, betonowa z oporem F=0,04m2</t>
  </si>
  <si>
    <t>KNNR 6 0404-0400</t>
  </si>
  <si>
    <t>Obrzeża betonowe o wymiarach 8x30 cm na podsypce piaskowej, spoiny wypełniane zaprawą cementową</t>
  </si>
  <si>
    <t>KNNR 6 0403-0100</t>
  </si>
  <si>
    <t>Krawężniki betonowe, wystające 15x30 cm na podsypce cementowo-piaskowej bez ław</t>
  </si>
  <si>
    <t>KNNR 6 0401-0500</t>
  </si>
  <si>
    <t>Krawężniki betonowe, wystające 12x25 cm na podsypce cementowo-piaskowej bez ław</t>
  </si>
  <si>
    <t>SUMA CAŁOWITA</t>
  </si>
  <si>
    <t>DROGA DOJAZDOWA</t>
  </si>
  <si>
    <t>Wywóz gruntu z terenu rozbiórki samochodami samowyładowczymi do 5 t, przy mechanicznym załadowaniu i wyładowaniu - transport gruzu na odl. 1 km z mechanicznym wyładunkiem</t>
  </si>
  <si>
    <t>Wywóz gruntu z terenu rozbiórki samochodami samowyładowczymi do 5 t, przy mechanicznym załadowaniu i wyładowaniu - dopłata za każdy dalszy rozpoczęty 1 km transportu gruzu samochodami samowyładowczymi do 5 t= KROTNOŚĆ 14</t>
  </si>
  <si>
    <t>Ławy pod krawężniki 15x30, betonowa z oporem F=0,04m2</t>
  </si>
  <si>
    <t>Drogi, parkingi, place i chodniki - teren podczyszczalni</t>
  </si>
  <si>
    <t>BUDYNEK TECHNICZNO-SOCJALNY NR 1</t>
  </si>
  <si>
    <t>ZBIORNIK OSADU NADMIERNEGO NR 4</t>
  </si>
  <si>
    <t>Konstrukcja zbiornika</t>
  </si>
  <si>
    <t>4.1</t>
  </si>
  <si>
    <t>doprowadzenie ścieków surowych ze studni do budynku nr 1</t>
  </si>
  <si>
    <t>ścieki oczyszczone</t>
  </si>
  <si>
    <t>jw.</t>
  </si>
  <si>
    <t>Studnie rewizyjne z kręgów betonowych w gotowym wykopie, Fi 1000 mm, głębokość 3 m</t>
  </si>
  <si>
    <r>
      <t xml:space="preserve">zbiornik </t>
    </r>
    <r>
      <rPr>
        <b/>
        <sz val="10"/>
        <rFont val="Arial"/>
        <family val="2"/>
        <charset val="238"/>
      </rPr>
      <t>1/3</t>
    </r>
    <r>
      <rPr>
        <sz val="10"/>
        <rFont val="Arial CE"/>
        <charset val="238"/>
      </rPr>
      <t xml:space="preserve"> – – zbiorniki usredniające </t>
    </r>
    <r>
      <rPr>
        <b/>
        <sz val="10"/>
        <rFont val="Arial"/>
        <family val="2"/>
        <charset val="238"/>
      </rPr>
      <t>2A i 2B</t>
    </r>
  </si>
  <si>
    <t>BRENDAX</t>
  </si>
  <si>
    <t xml:space="preserve">Studnie </t>
  </si>
  <si>
    <t>Razem Budynek techniczny nr 1</t>
  </si>
  <si>
    <r>
      <t>Dmuchawa rotacyjna</t>
    </r>
    <r>
      <rPr>
        <b/>
        <sz val="8"/>
        <color indexed="12"/>
        <rFont val="Arial"/>
        <family val="2"/>
        <charset val="238"/>
      </rPr>
      <t xml:space="preserve"> DM-04, </t>
    </r>
    <r>
      <rPr>
        <sz val="8"/>
        <rFont val="Arial"/>
        <family val="2"/>
        <charset val="238"/>
      </rPr>
      <t>Qp = 80 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/h, p = 0,7 bar, P</t>
    </r>
    <r>
      <rPr>
        <vertAlign val="subscript"/>
        <sz val="8"/>
        <rFont val="Arial"/>
        <family val="2"/>
        <charset val="238"/>
      </rPr>
      <t>1</t>
    </r>
    <r>
      <rPr>
        <sz val="8"/>
        <rFont val="Arial"/>
        <family val="2"/>
        <charset val="238"/>
      </rPr>
      <t xml:space="preserve"> = 4,0 kW, P</t>
    </r>
    <r>
      <rPr>
        <vertAlign val="sub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= 3,2 kW, U = 400 V, Obudowa dźwiękochłonna Lo &lt; 90 dB</t>
    </r>
  </si>
  <si>
    <t>np. typ ES15/1P prod. Robuschi lub GM3S prod. Aerzen inny równoważny</t>
  </si>
  <si>
    <r>
      <t>Dmuchawy rotacyjne</t>
    </r>
    <r>
      <rPr>
        <b/>
        <sz val="9"/>
        <color indexed="12"/>
        <rFont val="Times New Roman"/>
        <family val="1"/>
        <charset val="238"/>
      </rPr>
      <t xml:space="preserve"> DM-01</t>
    </r>
    <r>
      <rPr>
        <b/>
        <sz val="9"/>
        <color indexed="12"/>
        <rFont val="Times New Roman"/>
        <family val="1"/>
        <charset val="238"/>
      </rPr>
      <t xml:space="preserve">,  </t>
    </r>
    <r>
      <rPr>
        <sz val="9"/>
        <rFont val="Times New Roman"/>
        <family val="1"/>
        <charset val="238"/>
      </rPr>
      <t>Q  = 300 m</t>
    </r>
    <r>
      <rPr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>/h, p = 0,65 bar , P = 7,5 kW, Obudowa dźwiękochłonna, Niezależny układ mechanicznego chłodzenia powietrzem</t>
    </r>
  </si>
  <si>
    <r>
      <t xml:space="preserve">Układ dystrybucji powietrza </t>
    </r>
    <r>
      <rPr>
        <b/>
        <sz val="8"/>
        <color indexed="12"/>
        <rFont val="Arial"/>
        <family val="2"/>
        <charset val="238"/>
      </rPr>
      <t>UD-7.01</t>
    </r>
    <r>
      <rPr>
        <sz val="8"/>
        <rFont val="Arial"/>
        <family val="2"/>
        <charset val="238"/>
      </rPr>
      <t>, Qp = 540 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 xml:space="preserve">/h, p = 1 bar, </t>
    </r>
    <r>
      <rPr>
        <sz val="8"/>
        <rFont val="GreekC"/>
        <charset val="238"/>
      </rPr>
      <t>F</t>
    </r>
    <r>
      <rPr>
        <sz val="8"/>
        <rFont val="Arial"/>
        <family val="2"/>
        <charset val="238"/>
      </rPr>
      <t xml:space="preserve">90/PEHD/PVC, L = 50 m, Węże elastyczne / Rura osłonowa </t>
    </r>
    <r>
      <rPr>
        <sz val="8"/>
        <rFont val="GreekC"/>
        <charset val="238"/>
      </rPr>
      <t>F</t>
    </r>
    <r>
      <rPr>
        <sz val="8"/>
        <rFont val="Arial"/>
        <family val="2"/>
        <charset val="238"/>
      </rPr>
      <t>32/</t>
    </r>
    <r>
      <rPr>
        <sz val="8"/>
        <rFont val="GreekC"/>
        <charset val="238"/>
      </rPr>
      <t>F</t>
    </r>
    <r>
      <rPr>
        <sz val="8"/>
        <rFont val="Arial"/>
        <family val="2"/>
        <charset val="238"/>
      </rPr>
      <t>110/PVC, L = 72 m
Zawór elektromagnetyczny ZM-7.01 /1 szt.</t>
    </r>
  </si>
  <si>
    <t>np. typ BT-UD-500 prod. BIO-TECH lub inny równoważny</t>
  </si>
  <si>
    <t>Zestaw montażowy i instalacyjny do układu UD-7.01, system mocowania - komplet</t>
  </si>
  <si>
    <r>
      <t xml:space="preserve">Układ dyfuzorów rurowych </t>
    </r>
    <r>
      <rPr>
        <b/>
        <sz val="8"/>
        <color indexed="12"/>
        <rFont val="Arial"/>
        <family val="2"/>
        <charset val="238"/>
      </rPr>
      <t>DR-7.01</t>
    </r>
    <r>
      <rPr>
        <b/>
        <sz val="8"/>
        <color indexed="12"/>
        <rFont val="Symbol"/>
        <family val="1"/>
        <charset val="2"/>
      </rPr>
      <t>¸</t>
    </r>
    <r>
      <rPr>
        <b/>
        <sz val="8"/>
        <color indexed="12"/>
        <rFont val="Arial"/>
        <family val="2"/>
        <charset val="238"/>
      </rPr>
      <t>DR-7.12</t>
    </r>
    <r>
      <rPr>
        <sz val="8"/>
        <rFont val="Arial"/>
        <family val="2"/>
        <charset val="238"/>
      </rPr>
      <t>, Qp = 45 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/h×szt., L = 3×1,5 m, c = 20 gO</t>
    </r>
    <r>
      <rPr>
        <vertAlign val="sub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/m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m, Materiał - EPDM</t>
    </r>
  </si>
  <si>
    <t>np. typ BT-EMR45 prod. BIO-TECH lub inny równoważny</t>
  </si>
  <si>
    <t>Zestaw montażowy i instalacyjny do układu dyfuzorów DR-01, system mocowania - komplet</t>
  </si>
  <si>
    <r>
      <t xml:space="preserve">Układ dystrybucji powietrza </t>
    </r>
    <r>
      <rPr>
        <b/>
        <sz val="8"/>
        <color indexed="12"/>
        <rFont val="Arial"/>
        <family val="2"/>
        <charset val="238"/>
      </rPr>
      <t>UD-7.01</t>
    </r>
    <r>
      <rPr>
        <sz val="8"/>
        <rFont val="Arial"/>
        <family val="2"/>
        <charset val="238"/>
      </rPr>
      <t>, Qp = 70 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 xml:space="preserve">/h, p = 1 bar, </t>
    </r>
    <r>
      <rPr>
        <sz val="8"/>
        <rFont val="GreekC"/>
        <charset val="238"/>
      </rPr>
      <t>F</t>
    </r>
    <r>
      <rPr>
        <sz val="8"/>
        <rFont val="Arial"/>
        <family val="2"/>
        <charset val="238"/>
      </rPr>
      <t xml:space="preserve">90/PEHD/PVC, L = 50 m, Węże elastyczne / Rura osłonowa </t>
    </r>
    <r>
      <rPr>
        <sz val="8"/>
        <rFont val="GreekC"/>
        <charset val="238"/>
      </rPr>
      <t>F</t>
    </r>
    <r>
      <rPr>
        <sz val="8"/>
        <rFont val="Arial"/>
        <family val="2"/>
        <charset val="238"/>
      </rPr>
      <t>32/</t>
    </r>
    <r>
      <rPr>
        <sz val="8"/>
        <rFont val="GreekC"/>
        <charset val="238"/>
      </rPr>
      <t>F</t>
    </r>
    <r>
      <rPr>
        <sz val="8"/>
        <rFont val="Arial"/>
        <family val="2"/>
        <charset val="238"/>
      </rPr>
      <t>110/PVC, L = 72 m
Zawór elektromagnetyczny ZM-7.01 /1 szt.</t>
    </r>
  </si>
  <si>
    <t>Instalacje elektryczne i AKPiA</t>
  </si>
  <si>
    <t>Tabela wartości elementów scalonych</t>
  </si>
  <si>
    <t>Dział</t>
  </si>
  <si>
    <t>Symbol CPV</t>
  </si>
  <si>
    <t>1.</t>
  </si>
  <si>
    <t>1. Sieci zewnętrzne</t>
  </si>
  <si>
    <t>45314300-4</t>
  </si>
  <si>
    <t>45315300-1</t>
  </si>
  <si>
    <t>2. Oczyszczalnia  instalacje wewnętrzne</t>
  </si>
  <si>
    <t>45315600-4</t>
  </si>
  <si>
    <t>5.</t>
  </si>
  <si>
    <t>2.1. Instalacje elektryczne</t>
  </si>
  <si>
    <t>6.</t>
  </si>
  <si>
    <t>2.1.1. Korytka kablowe i rury instalacyjne</t>
  </si>
  <si>
    <t>45315100-9</t>
  </si>
  <si>
    <t>7.</t>
  </si>
  <si>
    <t>2.1.2. Kable i przewody instalacyjne</t>
  </si>
  <si>
    <t>8.</t>
  </si>
  <si>
    <t>2.1.3. Oprawy oświetleniowe i osprzęt elektryczny</t>
  </si>
  <si>
    <t>45311200-2</t>
  </si>
  <si>
    <t>9.</t>
  </si>
  <si>
    <t>2.1.4. Oświetlenie zewnętrzne i instalacja uziemiająca</t>
  </si>
  <si>
    <t>45316100-6</t>
  </si>
  <si>
    <t>10.</t>
  </si>
  <si>
    <t>2.1.5. Rozdzielnice i agregat prądotwórczy</t>
  </si>
  <si>
    <t>45317300-5</t>
  </si>
  <si>
    <t>11.</t>
  </si>
  <si>
    <t>2.2. System automatyki</t>
  </si>
  <si>
    <t>45317000-2</t>
  </si>
  <si>
    <t>12.</t>
  </si>
  <si>
    <t>Wyniki kosztorysu :</t>
  </si>
  <si>
    <t>Razem wartość pozycji kosztorysu :</t>
  </si>
  <si>
    <t>Doposażenie istniejącej przepompowni PS2 ścieków w kompletne zestawy: system sterowania i monitoringu</t>
  </si>
  <si>
    <t>Zewnętrzne sieci elektroenergetyczne na terenie Oczyszczalni Ścieków: doprowadzenie energii elektrycznej do obiektów oczyszczalni ścieków w tym sieci i kanały słaboprądowe (w tym zewnętrzne kable sterownicze, światłowodowe, teletechniczne, alarmowe itp.), rozdzielnice, szafu RT1, RT2, RT3 wraz z aparaturą kontrolno pomiarową</t>
  </si>
  <si>
    <r>
      <t xml:space="preserve">Selektor beztlenowy </t>
    </r>
    <r>
      <rPr>
        <b/>
        <sz val="9"/>
        <color indexed="12"/>
        <rFont val="Times New Roman"/>
        <family val="1"/>
        <charset val="238"/>
      </rPr>
      <t>SE-01</t>
    </r>
    <r>
      <rPr>
        <b/>
        <sz val="9"/>
        <color indexed="12"/>
        <rFont val="Arial"/>
        <family val="2"/>
        <charset val="238"/>
      </rPr>
      <t>÷</t>
    </r>
    <r>
      <rPr>
        <b/>
        <sz val="9"/>
        <color indexed="12"/>
        <rFont val="Times New Roman"/>
        <family val="1"/>
        <charset val="238"/>
      </rPr>
      <t>SE-06</t>
    </r>
    <r>
      <rPr>
        <sz val="9"/>
        <rFont val="Times New Roman"/>
        <family val="1"/>
        <charset val="238"/>
      </rPr>
      <t xml:space="preserve">, wykonanie PP, Mieszadło </t>
    </r>
    <r>
      <rPr>
        <b/>
        <sz val="9"/>
        <color indexed="12"/>
        <rFont val="Times New Roman"/>
        <family val="1"/>
        <charset val="238"/>
      </rPr>
      <t>DR-03.2</t>
    </r>
    <r>
      <rPr>
        <b/>
        <sz val="9"/>
        <color indexed="12"/>
        <rFont val="Arial"/>
        <family val="2"/>
        <charset val="238"/>
      </rPr>
      <t>÷</t>
    </r>
    <r>
      <rPr>
        <b/>
        <sz val="9"/>
        <color indexed="12"/>
        <rFont val="Times New Roman"/>
        <family val="1"/>
        <charset val="238"/>
      </rPr>
      <t>DR-03.6</t>
    </r>
    <r>
      <rPr>
        <sz val="9"/>
        <rFont val="Times New Roman"/>
        <family val="1"/>
        <charset val="238"/>
      </rPr>
      <t>, Q = 10 m</t>
    </r>
    <r>
      <rPr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>/h, I &lt; 1 kgO</t>
    </r>
    <r>
      <rPr>
        <vertAlign val="subscript"/>
        <sz val="9"/>
        <rFont val="Times New Roman"/>
        <family val="1"/>
        <charset val="238"/>
      </rPr>
      <t>2</t>
    </r>
    <r>
      <rPr>
        <sz val="9"/>
        <rFont val="Times New Roman"/>
        <family val="1"/>
        <charset val="238"/>
      </rPr>
      <t>/d, Ukierunkowanie przepływu PVC DN150</t>
    </r>
  </si>
  <si>
    <t>Zbiornik osadu nadmiernego Ob. NR 4</t>
  </si>
  <si>
    <t>Instalacje wewnętrzne WOD-KAN, WENTYLACJA,CO</t>
  </si>
  <si>
    <t>Kształtki plywające MBBR gestość 1g/cm3 materiał PPX z ukladem sit separujacych</t>
  </si>
  <si>
    <t xml:space="preserve">LAMELLOWE OSADNIKI WTÓRNE -  zintegrowane  z Reaktorami jw. lamellowe osadniki wtórne </t>
  </si>
  <si>
    <t>wypożyczenie</t>
  </si>
  <si>
    <t>STACJA DOZOWANIA PM-1/1.2 - wypożyczenie (opłaty eksploatacyjne)</t>
  </si>
  <si>
    <t>TECHNOLOGIA</t>
  </si>
  <si>
    <t>ROBOTY BUDOWLANO-MONTAŻOWE</t>
  </si>
  <si>
    <t>1.0</t>
  </si>
  <si>
    <t>1.0.1</t>
  </si>
  <si>
    <t>1.0.2</t>
  </si>
  <si>
    <t>1.0.3</t>
  </si>
  <si>
    <t>Wykaz cen nr 1b – Sieci zewnętrzne i międzyobiektowe + instalacje obiektowe wod-kan. co.</t>
  </si>
  <si>
    <t>1.b.1</t>
  </si>
  <si>
    <t>1.b.2</t>
  </si>
  <si>
    <t>1.b.4</t>
  </si>
  <si>
    <t>Wykaz cen nr 1c – Zagospodarowanie terenu, drogi wewnętrzne, ciagi piesze, zieleń, ogrodzenie i mała architektura</t>
  </si>
  <si>
    <t>Wykaz cen nr 1a – Obiekty technologiczne: rbm</t>
  </si>
  <si>
    <t>1.c.1</t>
  </si>
  <si>
    <t>1.c.2</t>
  </si>
  <si>
    <t>1.c.3</t>
  </si>
  <si>
    <t>1.c.4</t>
  </si>
  <si>
    <t>1.c.5</t>
  </si>
  <si>
    <t xml:space="preserve">Wykaz cen nr 1d –  Budowa drogi dojazdowej do oczyszczalni + Uporządkowanie placu budowy </t>
  </si>
  <si>
    <t>1.d.1</t>
  </si>
  <si>
    <t>1.d.2</t>
  </si>
  <si>
    <t>1.d.3</t>
  </si>
  <si>
    <t>1.d.4</t>
  </si>
  <si>
    <t>Wykaz cen nr 2 – Obiekty technologiczne: wyposażenie technologiczne</t>
  </si>
  <si>
    <t>2.4.5</t>
  </si>
  <si>
    <t>Wykaz cen nr 3 – Międzyobiektowe sieci i urządzenia elektryczne (bez AKPiA i skrzynek obiektowych zasilania urzadzeń technologicznych)</t>
  </si>
  <si>
    <t>3.4</t>
  </si>
  <si>
    <t>3.5</t>
  </si>
  <si>
    <t>Wykaz cen nr 1b – Sieci zewnętrzne i międzyobiektowe</t>
  </si>
  <si>
    <t>1a</t>
  </si>
  <si>
    <t>PODCZYSZCZALNIA ŚCIEKÓW DLA MPL MODLIN</t>
  </si>
  <si>
    <t>Wykaz cen nr 1d – Droga dojazdowa do oczyszczalni</t>
  </si>
  <si>
    <t xml:space="preserve">Droga zewnętrzna </t>
  </si>
  <si>
    <t>INSTALACJE TECHNOLOGICNE DLA 2a i  2b</t>
  </si>
  <si>
    <t>Kompletne instalacje technologiczne wenetrzne wraz z armatura łączące urządzenia  , wykonanie Stal nierdzewna 1.4301</t>
  </si>
  <si>
    <t>np. Inox lub inny równoważny</t>
  </si>
  <si>
    <t>2.5.1</t>
  </si>
  <si>
    <t>2.5.5</t>
  </si>
  <si>
    <t>Kpl.instalcje technologiczne z armaturą wraz z montażem</t>
  </si>
  <si>
    <t>PODCZYSZCZALNIA ŚCIEKÓW MODLIN - ROBOTY BUDOWLANO-MONTAŻOWE rbm</t>
  </si>
  <si>
    <r>
      <t xml:space="preserve">Kwota w PLN           </t>
    </r>
    <r>
      <rPr>
        <b/>
        <u/>
        <sz val="11"/>
        <rFont val="Times New Roman"/>
        <family val="1"/>
        <charset val="238"/>
      </rPr>
      <t>bez VAT</t>
    </r>
  </si>
  <si>
    <r>
      <t xml:space="preserve">Kwota w PLN              </t>
    </r>
    <r>
      <rPr>
        <b/>
        <u/>
        <sz val="11"/>
        <rFont val="Times New Roman"/>
        <family val="1"/>
        <charset val="238"/>
      </rPr>
      <t>bez VAT</t>
    </r>
  </si>
  <si>
    <t xml:space="preserve"> ZIELEŃ, OGRODZENIE, BRAMY</t>
  </si>
  <si>
    <t>KNR 2-01 0121-02</t>
  </si>
  <si>
    <t xml:space="preserve">
KNR 2-31 0101-01 </t>
  </si>
  <si>
    <t>Mechaniczne wykonanie koryta na całej
szerokości jezdni i chodników w gruncie kat.I-IV głebok. 20 cm</t>
  </si>
  <si>
    <t>Wywóz gruntu z terenu rozbiórki samochodami samowyładowczymi do 5 t, przy mechanicznym załadowaniu i wyładowaniu - transport gruntu na odl. 1 km z mechanicznym wyładunkiem</t>
  </si>
  <si>
    <t>Mechaniczne rozebranie podbudowy betonowej o grub. 12 cm</t>
  </si>
  <si>
    <t>KNR 2-31 0801-04</t>
  </si>
  <si>
    <t>Mechaniczne rozebranie podbudowy betonowej dalszy 1 cm grubości , KROTNOŚĆ =3</t>
  </si>
  <si>
    <t xml:space="preserve">Podbudowa z gruntu stabilizowanego cementem wykonywana mieszarkami doczepnymi - grubośćpodbudowy po zagęszczeniu 15 cm </t>
  </si>
  <si>
    <t>Podbudowa z gruntu stabilizowanego cementem wykonywana mieszarkami doczepnymi - dodatek za dalszy 1cm grubości KROTNOŚĆ 25</t>
  </si>
  <si>
    <t>KNR AT-04 0101-01</t>
  </si>
  <si>
    <t>Warstwa wzmacniająca grunt  z geowłókniny</t>
  </si>
  <si>
    <t>KNR 2-31 0111- 04</t>
  </si>
  <si>
    <t>KNR 2-31 0111- 03</t>
  </si>
  <si>
    <t>Nawierzchnia jezdni z kostki brukowej betonowej grubość 8 cm na podsypce cementowo-piaskowej</t>
  </si>
  <si>
    <t>WYKAZ SIECI ZEWNETRZNYCH I MIĘDZYOBIEKTOWYCH</t>
  </si>
  <si>
    <r>
      <t xml:space="preserve">pom. 1.2 budynek nr </t>
    </r>
    <r>
      <rPr>
        <b/>
        <sz val="10"/>
        <rFont val="Arial"/>
        <family val="2"/>
        <charset val="238"/>
      </rPr>
      <t>1</t>
    </r>
    <r>
      <rPr>
        <sz val="10"/>
        <rFont val="Times New Roman"/>
        <family val="1"/>
        <charset val="238"/>
      </rPr>
      <t xml:space="preserve"> do studni s2</t>
    </r>
  </si>
  <si>
    <r>
      <t xml:space="preserve">odcieki </t>
    </r>
    <r>
      <rPr>
        <sz val="10"/>
        <rFont val="Times New Roman"/>
        <family val="1"/>
        <charset val="238"/>
      </rPr>
      <t>filtrat</t>
    </r>
  </si>
  <si>
    <t>z sita, filtra  1.2 i prasy1.3 poprzez studnie: s2, s4, s3 do komory zasuw KZ</t>
  </si>
  <si>
    <t>RG5 kanalizacja sanitarna</t>
  </si>
  <si>
    <t>ścieki bytowe</t>
  </si>
  <si>
    <r>
      <t xml:space="preserve">budynek nr </t>
    </r>
    <r>
      <rPr>
        <b/>
        <sz val="10"/>
        <rFont val="Arial"/>
        <family val="2"/>
        <charset val="238"/>
      </rPr>
      <t>1</t>
    </r>
    <r>
      <rPr>
        <sz val="10"/>
        <rFont val="Times New Roman"/>
        <family val="1"/>
        <charset val="238"/>
      </rPr>
      <t xml:space="preserve">- studnia </t>
    </r>
    <r>
      <rPr>
        <sz val="10"/>
        <rFont val="Arial"/>
        <family val="2"/>
        <charset val="238"/>
      </rPr>
      <t>s1 do s2</t>
    </r>
  </si>
  <si>
    <t>z reaktorów 3A i 3B poprze studnie osadu so5,6,7 – do zbiornika osadu nr 4</t>
  </si>
  <si>
    <t>Studnie rewizyjne s2, s3</t>
  </si>
  <si>
    <t>Studnie z kręgów betonowych w gotowym wykopie, Fi 1200 mm, głębokość 3 m</t>
  </si>
  <si>
    <t>Studnia dopływu s1, s4, so5, so6, so7, kso1,kso2, kso3, kso4</t>
  </si>
  <si>
    <t>POMPOWNIA ŚCIEKÓW OCZYSZCZONYCH 5</t>
  </si>
  <si>
    <r>
      <t xml:space="preserve">Pompa zatapialna ścieków dowożonych </t>
    </r>
    <r>
      <rPr>
        <b/>
        <sz val="9"/>
        <color indexed="12"/>
        <rFont val="Times New Roman"/>
        <family val="1"/>
        <charset val="238"/>
      </rPr>
      <t>PS-5A/ PS-5B</t>
    </r>
    <r>
      <rPr>
        <sz val="9"/>
        <rFont val="Times New Roman"/>
        <family val="1"/>
        <charset val="238"/>
      </rPr>
      <t>, Q = 36 m</t>
    </r>
    <r>
      <rPr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>/h, H = 9 m, P = 3 kW, o = 2900 min</t>
    </r>
    <r>
      <rPr>
        <vertAlign val="superscript"/>
        <sz val="9"/>
        <rFont val="Times New Roman"/>
        <family val="1"/>
        <charset val="238"/>
      </rPr>
      <t>-1</t>
    </r>
    <r>
      <rPr>
        <sz val="9"/>
        <rFont val="Times New Roman"/>
        <family val="1"/>
        <charset val="238"/>
      </rPr>
      <t>, Wirnik typ F /DN65</t>
    </r>
  </si>
  <si>
    <t>Prefabrykowana pompownia z kregów żebetowych na podstawie betonowej z betonu C35/45</t>
  </si>
  <si>
    <r>
      <t xml:space="preserve">Układ dyfuzorów </t>
    </r>
    <r>
      <rPr>
        <b/>
        <sz val="9"/>
        <color indexed="12"/>
        <rFont val="Times New Roman"/>
        <family val="1"/>
        <charset val="238"/>
      </rPr>
      <t xml:space="preserve">DP-01 </t>
    </r>
    <r>
      <rPr>
        <b/>
        <sz val="9"/>
        <color indexed="12"/>
        <rFont val="Arial"/>
        <family val="2"/>
        <charset val="238"/>
      </rPr>
      <t xml:space="preserve">÷ </t>
    </r>
    <r>
      <rPr>
        <b/>
        <sz val="9"/>
        <color indexed="12"/>
        <rFont val="Times New Roman"/>
        <family val="1"/>
        <charset val="238"/>
      </rPr>
      <t>DP-44</t>
    </r>
    <r>
      <rPr>
        <sz val="9"/>
        <rFont val="Times New Roman"/>
        <family val="1"/>
        <charset val="238"/>
      </rPr>
      <t xml:space="preserve">, L = 2,0 m, </t>
    </r>
    <r>
      <rPr>
        <sz val="9"/>
        <rFont val="Symbol"/>
        <family val="1"/>
        <charset val="2"/>
      </rPr>
      <t xml:space="preserve">c </t>
    </r>
    <r>
      <rPr>
        <sz val="9"/>
        <rFont val="Times New Roman"/>
        <family val="1"/>
        <charset val="238"/>
      </rPr>
      <t>= 23 kgO</t>
    </r>
    <r>
      <rPr>
        <vertAlign val="subscript"/>
        <sz val="9"/>
        <rFont val="Times New Roman"/>
        <family val="1"/>
        <charset val="238"/>
      </rPr>
      <t>2</t>
    </r>
    <r>
      <rPr>
        <sz val="9"/>
        <rFont val="Times New Roman"/>
        <family val="1"/>
        <charset val="238"/>
      </rPr>
      <t>/m</t>
    </r>
    <r>
      <rPr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 xml:space="preserve">m, H = 2 cm, stal ko. lub materiał elastomer/silikon </t>
    </r>
  </si>
  <si>
    <r>
      <t xml:space="preserve">Układ dyfuzorów </t>
    </r>
    <r>
      <rPr>
        <b/>
        <sz val="9"/>
        <color indexed="12"/>
        <rFont val="Times New Roman"/>
        <family val="1"/>
        <charset val="238"/>
      </rPr>
      <t xml:space="preserve">DP-45 </t>
    </r>
    <r>
      <rPr>
        <b/>
        <sz val="9"/>
        <color indexed="12"/>
        <rFont val="Arial"/>
        <family val="2"/>
        <charset val="238"/>
      </rPr>
      <t xml:space="preserve">÷ </t>
    </r>
    <r>
      <rPr>
        <b/>
        <sz val="9"/>
        <color indexed="12"/>
        <rFont val="Times New Roman"/>
        <family val="1"/>
        <charset val="238"/>
      </rPr>
      <t>DP-60</t>
    </r>
    <r>
      <rPr>
        <sz val="9"/>
        <rFont val="Times New Roman"/>
        <family val="1"/>
        <charset val="238"/>
      </rPr>
      <t xml:space="preserve">, L = 4,0 m, </t>
    </r>
    <r>
      <rPr>
        <sz val="9"/>
        <rFont val="Symbol"/>
        <family val="1"/>
        <charset val="2"/>
      </rPr>
      <t>c</t>
    </r>
    <r>
      <rPr>
        <sz val="9"/>
        <rFont val="Times New Roman"/>
        <family val="1"/>
        <charset val="238"/>
      </rPr>
      <t xml:space="preserve"> = 23 kgO</t>
    </r>
    <r>
      <rPr>
        <vertAlign val="subscript"/>
        <sz val="9"/>
        <rFont val="Times New Roman"/>
        <family val="1"/>
        <charset val="238"/>
      </rPr>
      <t>2</t>
    </r>
    <r>
      <rPr>
        <sz val="9"/>
        <rFont val="Times New Roman"/>
        <family val="1"/>
        <charset val="238"/>
      </rPr>
      <t>/m</t>
    </r>
    <r>
      <rPr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 xml:space="preserve">m, H = 2 cm, stal ko. lub materiał elastomer/silikon  </t>
    </r>
  </si>
  <si>
    <t>Razem zbiornik uśredniający Ob. Nr 2</t>
  </si>
  <si>
    <t>Razem zbiornik osadu nadmiernego Ob. Nr 4</t>
  </si>
  <si>
    <t>Pompownia ścieków oczyszczonych Ob. NR 5</t>
  </si>
  <si>
    <t>Razem Pompownia Ob. Nr 5</t>
  </si>
  <si>
    <t>2.6.1</t>
  </si>
  <si>
    <t>2.6.2</t>
  </si>
  <si>
    <t>Razem kpl.instalcje technologiczne z armaturą</t>
  </si>
  <si>
    <t>z Reaktora biologicznego RB-3a  do studni ks02</t>
  </si>
  <si>
    <t>od studni  ks02 i pompowni ścieków oczyszczonych nr 5;</t>
  </si>
  <si>
    <t>RT3</t>
  </si>
  <si>
    <t>RT2</t>
  </si>
  <si>
    <t>od pompowni 5 do studni ks04</t>
  </si>
  <si>
    <t>PE SDR17 PN10</t>
  </si>
  <si>
    <t>RG1 Technologia</t>
  </si>
  <si>
    <t>RG3 Technologia</t>
  </si>
  <si>
    <t>RG4 Technologia</t>
  </si>
  <si>
    <t>RG2 Kanalizacja</t>
  </si>
  <si>
    <t>RG6 Technologia</t>
  </si>
  <si>
    <t>Nazwa zadania inwestycyjnego:</t>
  </si>
  <si>
    <r>
      <rPr>
        <sz val="20"/>
        <rFont val="Times New Roman"/>
        <family val="1"/>
        <charset val="238"/>
      </rPr>
      <t>„</t>
    </r>
    <r>
      <rPr>
        <b/>
        <sz val="20"/>
        <rFont val="Times New Roman"/>
        <family val="1"/>
        <charset val="238"/>
      </rPr>
      <t>Budowa podczyszczalni ścieków generowanych na terenie zlewni należącej do MPL Warszawa-Modlin Sp. z o.o.</t>
    </r>
    <r>
      <rPr>
        <sz val="20"/>
        <rFont val="Times New Roman"/>
        <family val="1"/>
        <charset val="238"/>
      </rPr>
      <t xml:space="preserve">” </t>
    </r>
  </si>
  <si>
    <t xml:space="preserve">m. Modlin, miasto pow.  Nowy Dwór Mazowiecki
numer działki: 1/42 i 1/53 w obrębie 0001 1-01, 
jednostka ewidencyjna 141401_1 Nowy Dwór Mazowiecki.
</t>
  </si>
  <si>
    <t>ROBOTY BUDOWLANO-MONTAŻOWE RBM z DOSTAWĄ TECHNOLOGII, ZASILANIA EL., STEROWANIA i AKPiA</t>
  </si>
  <si>
    <t>Pompownia ścieków oczyszczonych Ob. Nr 7</t>
  </si>
  <si>
    <t xml:space="preserve">ZBIORNIKI UŚREDNIAJĄCE ŚCIEKÓW Z POMPOWNIĄ  2A i 2B </t>
  </si>
  <si>
    <t>REAKTOR BIOLOGICZNY 3A i 3B</t>
  </si>
  <si>
    <t xml:space="preserve">ZBIORNIK OSADU NADMIERNEGO Z POMPOWNIĄ 4 </t>
  </si>
  <si>
    <t>Data opracowania: 2016-07-22 na podstawie kosztorysu, wydruk z  ath. w załączeniu</t>
  </si>
  <si>
    <t xml:space="preserve">Podstawa kosztorysu: analiza własna </t>
  </si>
  <si>
    <t>Data opracowania: 2016-07-22 na podstawie kosztorysu wg. programu NORMA</t>
  </si>
  <si>
    <t>Konstrukcja żelbetowa + zbrojenie + konstrukcja nośna budynku</t>
  </si>
  <si>
    <t>Pozostałe roboty wykończeniowe ścian i sufitów</t>
  </si>
  <si>
    <t>POMPOWNIA ŚCIEKÓW OCZYSZCZONYCH NR 5</t>
  </si>
  <si>
    <t>OGRODZENIE PODCZYSZCZALNI</t>
  </si>
  <si>
    <t>Konstrukcja żelbetowe</t>
  </si>
  <si>
    <t>Konstrukcje stalowe</t>
  </si>
  <si>
    <t>Wypełnienie ogrodzenia</t>
  </si>
  <si>
    <t>Bramy</t>
  </si>
  <si>
    <t>Zbiorniki uśredniające Ob. NR 2A i 2B z Komorą zasuw Kz</t>
  </si>
  <si>
    <t>Sieć  wodociągowa, przyłącza , Hp</t>
  </si>
  <si>
    <t>np. typ PRIMUS 221/35 prod. ALDOSS lub inny równoważny rata lizingu</t>
  </si>
  <si>
    <t>np. ZB10 prod. BRENTA PL  lub inny równoważny rata lizingu</t>
  </si>
  <si>
    <t>1.1. Rozbudowa stacji SP-XI</t>
  </si>
  <si>
    <t>45232221-7</t>
  </si>
  <si>
    <t>1.2. Zasilanie elektryczne</t>
  </si>
  <si>
    <t>1.3. Połączenie teletechniczne</t>
  </si>
  <si>
    <t>13.</t>
  </si>
  <si>
    <t>2.3. Systemy teletchniczne</t>
  </si>
  <si>
    <t>45314320-0</t>
  </si>
  <si>
    <t>Data opracowania: 2016-07-25 na podstawie kosztorysu, wydruk z  ath. w załączeniu</t>
  </si>
  <si>
    <t>Inwestor:</t>
  </si>
  <si>
    <t xml:space="preserve">Wykonawca: </t>
  </si>
  <si>
    <t>Paweł Rusinowski 07-410 Ostrołęka ul. Sadowa 1</t>
  </si>
  <si>
    <t xml:space="preserve">System automatyki - sterowania i wizualizacji, AKPiA </t>
  </si>
  <si>
    <t>PRZYŁĄCZE I SIEĆ WODOCIĄGOWA</t>
  </si>
  <si>
    <t xml:space="preserve">BUDYNEK TECHNICZNY  Nr 1 z INSTALACJAMI WOD-KAN CO, CWU ORAZ WENTYLACJI </t>
  </si>
  <si>
    <t>SIECI I INSTALACJE WOD-KAN i TECHNOLOGICZNE</t>
  </si>
  <si>
    <t>1.5.2</t>
  </si>
  <si>
    <t>OBIEKTOWE INSTALACJE TECHNOLOGICZNE WRAZ Z ARMATURĄ</t>
  </si>
  <si>
    <t>Obiektowe Instalacje technologiczne wraz z armaturą</t>
  </si>
  <si>
    <t>Zbiory wskaźników cenowych dla budownictwa ogólnegio i przemysłowego BISTYP CONSULTING 2014 r.; SEKOCENBUD poziom cen III Kw 2016 r, Technologia Analiza własna.</t>
  </si>
  <si>
    <t xml:space="preserve">MPL - Mazowiecki Port Lotniczy Warszawa-Modlin Sp. z o.o.
ul. Gen. Wiktora Thommee 1A, 05-102 Nowy Dwór Mazowiecki
MPL - Mazowiecki Port Lotniczy Warszawa-Modlin Sp. z o.o.
ul. Gen. Wiktora Thommee 1A, 05-102 Nowy Dwór Mazowiecki
</t>
  </si>
  <si>
    <t>25/07/2016</t>
  </si>
  <si>
    <t>Podstawa kosztorysu: analiza własna  III Kw. 2016 r.,  ceny rynkowe zakupu urzadzeń i wyposażenia</t>
  </si>
  <si>
    <t>Media w tym środki chemiczne potrzebne do rozruchu technologicznego, bhp itp..</t>
  </si>
  <si>
    <t>Wykonanie rozruchu technologicznego urządzeń wstępnego  podczyszczania ścieków</t>
  </si>
  <si>
    <t>Wykonanie rozruchu technologicznego bioreaktorów</t>
  </si>
  <si>
    <t>Podstawa kosztorysu: analiza własna, ceny rynkowe zakupu urzadzeń i wyposażenia III Kw. 2016 r.</t>
  </si>
  <si>
    <t>25.07.2016</t>
  </si>
  <si>
    <t>MPL WARSZAWA-MODLIN</t>
  </si>
  <si>
    <t>Wykaz cen nr 5   OCZYSZCZALNIA ŚCIEKÓW MPL  MODLIN - ELEKTROTECHNIKA</t>
  </si>
  <si>
    <t xml:space="preserve"> 6a  DOSTAWA TECHNOLOGII I WYPOSAŻENIA TECHNOLOGICZNEGO</t>
  </si>
  <si>
    <t>6b DOSTAWA TECHNOLOGII I WYPOSAŻENIA TECHNOLOGICZNEGO - gospodarka osadowa</t>
  </si>
  <si>
    <t>Wykaz cen nr 7  PODCZYSZCZALNIA ŚCIEKÓW DLA MPL WARSZAWA- MODLIN</t>
  </si>
  <si>
    <t xml:space="preserve"> ZZK - ZESTAWIENIE ZBIORCZE - KOSZTY BUDOWY PODCZYSZCZALNI ŚCIEKÓW</t>
  </si>
  <si>
    <t>PRZEDMIAR</t>
  </si>
  <si>
    <t>……………..2016 r.</t>
  </si>
  <si>
    <t>WYKONAWCA:</t>
  </si>
  <si>
    <t>pieczęć i podpis Wykonawcy</t>
  </si>
  <si>
    <t>………………………………………………………………………………………………….. złotych</t>
  </si>
  <si>
    <t>Wykaz cen nr 4 – Zagospodarowanie terenu: drogi, place manewrowe, zieleń, ogrodzenie i mała architektura</t>
  </si>
  <si>
    <t>Wykaz cen nr 7 – Rozruch technologiczny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</si>
</sst>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6" formatCode="#,##0\ &quot;zł&quot;;[Red]\-#,##0\ &quot;zł&quot;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\ &quot;zł&quot;"/>
    <numFmt numFmtId="165" formatCode="#,##0.00\ &quot;zł&quot;"/>
    <numFmt numFmtId="166" formatCode="0\."/>
    <numFmt numFmtId="167" formatCode="0&quot; kpl.&quot;"/>
    <numFmt numFmtId="168" formatCode="\ #&quot; kpl.&quot;"/>
    <numFmt numFmtId="169" formatCode="#&quot; kpl.&quot;"/>
    <numFmt numFmtId="170" formatCode="#&quot; kpl. &quot;"/>
    <numFmt numFmtId="171" formatCode="#&quot; kpl&quot;"/>
    <numFmt numFmtId="172" formatCode="#,##0.00&quot; zł&quot;"/>
    <numFmt numFmtId="173" formatCode="_-* #,##0.00\ [$zł-415]_-;\-* #,##0.00\ [$zł-415]_-;_-* &quot;-&quot;??\ [$zł-415]_-;_-@_-"/>
    <numFmt numFmtId="174" formatCode="0.0"/>
    <numFmt numFmtId="175" formatCode="#.0&quot; kpl. &quot;"/>
    <numFmt numFmtId="176" formatCode="_-* #,##0.0\ _z_ł_-;\-* #,##0.0\ _z_ł_-;_-* &quot;-&quot;??\ _z_ł_-;_-@_-"/>
    <numFmt numFmtId="177" formatCode="0&quot; Kpl.&quot;"/>
    <numFmt numFmtId="178" formatCode="#,###,###,##0.00"/>
    <numFmt numFmtId="179" formatCode="##,###,###,##0.00"/>
    <numFmt numFmtId="180" formatCode="_-* #,##0\ _z_ł_-;\-* #,##0\ _z_ł_-;_-* &quot;-&quot;??\ _z_ł_-;_-@_-"/>
  </numFmts>
  <fonts count="103">
    <font>
      <sz val="10"/>
      <name val="Arial CE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i/>
      <u/>
      <sz val="9"/>
      <name val="Arial CE"/>
      <family val="2"/>
      <charset val="238"/>
    </font>
    <font>
      <i/>
      <sz val="9"/>
      <name val="Arial CE"/>
      <charset val="238"/>
    </font>
    <font>
      <sz val="10"/>
      <color indexed="48"/>
      <name val="Arial CE"/>
      <family val="2"/>
      <charset val="238"/>
    </font>
    <font>
      <sz val="9"/>
      <name val="Symbol"/>
      <family val="1"/>
      <charset val="2"/>
    </font>
    <font>
      <b/>
      <i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9"/>
      <color indexed="10"/>
      <name val="Times New Roman"/>
      <family val="1"/>
      <charset val="238"/>
    </font>
    <font>
      <b/>
      <i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10"/>
      <color indexed="48"/>
      <name val="Times New Roman"/>
      <family val="1"/>
      <charset val="238"/>
    </font>
    <font>
      <vertAlign val="superscript"/>
      <sz val="9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9"/>
      <color indexed="9"/>
      <name val="Times New Roman"/>
      <family val="1"/>
      <charset val="238"/>
    </font>
    <font>
      <u/>
      <sz val="9"/>
      <name val="Times New Roman"/>
      <family val="1"/>
      <charset val="238"/>
    </font>
    <font>
      <vertAlign val="subscript"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i/>
      <u/>
      <sz val="9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i/>
      <u/>
      <sz val="11"/>
      <color indexed="18"/>
      <name val="Times New Roman"/>
      <family val="1"/>
      <charset val="238"/>
    </font>
    <font>
      <b/>
      <i/>
      <sz val="10"/>
      <color indexed="18"/>
      <name val="Times New Roman"/>
      <family val="1"/>
      <charset val="238"/>
    </font>
    <font>
      <b/>
      <sz val="10"/>
      <color indexed="18"/>
      <name val="Times New Roman"/>
      <family val="1"/>
      <charset val="238"/>
    </font>
    <font>
      <b/>
      <sz val="9"/>
      <color indexed="12"/>
      <name val="Times New Roman"/>
      <family val="1"/>
      <charset val="238"/>
    </font>
    <font>
      <sz val="8"/>
      <name val="Arial CE"/>
      <charset val="238"/>
    </font>
    <font>
      <b/>
      <sz val="24"/>
      <name val="Arial Black"/>
      <family val="2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b/>
      <sz val="12"/>
      <name val="Arial CE"/>
      <charset val="238"/>
    </font>
    <font>
      <b/>
      <sz val="16"/>
      <name val="Arial CE"/>
      <charset val="238"/>
    </font>
    <font>
      <sz val="14"/>
      <name val="Arial CE"/>
      <charset val="238"/>
    </font>
    <font>
      <b/>
      <sz val="18"/>
      <name val="Arial CE"/>
      <charset val="238"/>
    </font>
    <font>
      <b/>
      <sz val="9"/>
      <name val="Arial CE"/>
      <charset val="238"/>
    </font>
    <font>
      <b/>
      <i/>
      <sz val="10"/>
      <color indexed="12"/>
      <name val="Arial CE"/>
      <charset val="238"/>
    </font>
    <font>
      <sz val="9"/>
      <color indexed="12"/>
      <name val="Times New Roman"/>
      <family val="1"/>
      <charset val="238"/>
    </font>
    <font>
      <b/>
      <i/>
      <sz val="10"/>
      <color indexed="10"/>
      <name val="Times New Roman"/>
      <family val="1"/>
      <charset val="238"/>
    </font>
    <font>
      <b/>
      <sz val="14"/>
      <name val="Arial Narrow"/>
      <family val="2"/>
      <charset val="238"/>
    </font>
    <font>
      <i/>
      <sz val="10"/>
      <color indexed="57"/>
      <name val="Times New Roman"/>
      <family val="1"/>
      <charset val="238"/>
    </font>
    <font>
      <b/>
      <i/>
      <sz val="12"/>
      <color indexed="57"/>
      <name val="Times New Roman"/>
      <family val="1"/>
      <charset val="238"/>
    </font>
    <font>
      <b/>
      <i/>
      <sz val="12"/>
      <color indexed="10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Arial CE"/>
      <charset val="238"/>
    </font>
    <font>
      <b/>
      <i/>
      <sz val="11"/>
      <color indexed="10"/>
      <name val="Times New Roman"/>
      <family val="1"/>
      <charset val="238"/>
    </font>
    <font>
      <b/>
      <sz val="11"/>
      <color indexed="10"/>
      <name val="Times New Roman"/>
      <family val="1"/>
      <charset val="238"/>
    </font>
    <font>
      <b/>
      <vertAlign val="subscript"/>
      <sz val="11"/>
      <color indexed="10"/>
      <name val="Times New Roman"/>
      <family val="1"/>
      <charset val="238"/>
    </font>
    <font>
      <b/>
      <vertAlign val="superscript"/>
      <sz val="11"/>
      <color indexed="10"/>
      <name val="Times New Roman"/>
      <family val="1"/>
      <charset val="238"/>
    </font>
    <font>
      <sz val="9"/>
      <name val="Arial"/>
      <charset val="238"/>
    </font>
    <font>
      <b/>
      <u/>
      <sz val="11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9"/>
      <color indexed="12"/>
      <name val="Arial"/>
      <family val="2"/>
      <charset val="238"/>
    </font>
    <font>
      <sz val="9"/>
      <color rgb="FFFF0000"/>
      <name val="Times New Roman"/>
      <family val="1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b/>
      <i/>
      <sz val="11"/>
      <color indexed="8"/>
      <name val="Verdana"/>
      <family val="2"/>
      <charset val="238"/>
    </font>
    <font>
      <b/>
      <sz val="9"/>
      <name val="Tahoma"/>
      <family val="2"/>
      <charset val="238"/>
    </font>
    <font>
      <b/>
      <u/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color indexed="8"/>
      <name val="Tahoma"/>
      <family val="2"/>
      <charset val="238"/>
    </font>
    <font>
      <sz val="9"/>
      <name val="Tahoma"/>
      <family val="2"/>
      <charset val="238"/>
    </font>
    <font>
      <sz val="11"/>
      <name val="Times New Roman"/>
      <family val="1"/>
      <charset val="238"/>
    </font>
    <font>
      <sz val="9"/>
      <color indexed="8"/>
      <name val="Tahoma"/>
      <family val="2"/>
      <charset val="238"/>
    </font>
    <font>
      <b/>
      <sz val="10"/>
      <color indexed="10"/>
      <name val="Times New Roman"/>
      <family val="1"/>
      <charset val="238"/>
    </font>
    <font>
      <sz val="10"/>
      <name val="Arial"/>
      <family val="2"/>
      <charset val="238"/>
    </font>
    <font>
      <sz val="9"/>
      <color indexed="57"/>
      <name val="Times New Roman"/>
      <family val="1"/>
      <charset val="238"/>
    </font>
    <font>
      <sz val="9"/>
      <name val="Arial"/>
      <family val="2"/>
      <charset val="238"/>
    </font>
    <font>
      <b/>
      <sz val="9"/>
      <color indexed="57"/>
      <name val="Times New Roman"/>
      <family val="1"/>
      <charset val="238"/>
    </font>
    <font>
      <u/>
      <sz val="9"/>
      <color indexed="57"/>
      <name val="Times New Roman"/>
      <family val="1"/>
      <charset val="238"/>
    </font>
    <font>
      <b/>
      <u/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b/>
      <sz val="10"/>
      <name val="Arial"/>
      <family val="2"/>
      <charset val="238"/>
    </font>
    <font>
      <b/>
      <sz val="8"/>
      <color indexed="10"/>
      <name val="Arial"/>
      <family val="2"/>
      <charset val="238"/>
    </font>
    <font>
      <b/>
      <sz val="8"/>
      <name val="Arial CE"/>
      <family val="2"/>
      <charset val="238"/>
    </font>
    <font>
      <b/>
      <sz val="9"/>
      <color indexed="10"/>
      <name val="Arial"/>
      <family val="2"/>
      <charset val="238"/>
    </font>
    <font>
      <i/>
      <u/>
      <sz val="10"/>
      <name val="Arial"/>
      <family val="2"/>
      <charset val="238"/>
    </font>
    <font>
      <b/>
      <sz val="9"/>
      <color rgb="FF0000FF"/>
      <name val="Times New Roman"/>
      <family val="1"/>
      <charset val="238"/>
    </font>
    <font>
      <sz val="9"/>
      <color rgb="FF0000FF"/>
      <name val="Times New Roman"/>
      <family val="1"/>
      <charset val="238"/>
    </font>
    <font>
      <b/>
      <sz val="9"/>
      <color theme="3" tint="-0.249977111117893"/>
      <name val="Times New Roman"/>
      <family val="1"/>
      <charset val="238"/>
    </font>
    <font>
      <b/>
      <sz val="9"/>
      <name val="Calibri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8"/>
      <color indexed="12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bscript"/>
      <sz val="8"/>
      <name val="Arial"/>
      <family val="2"/>
      <charset val="238"/>
    </font>
    <font>
      <sz val="8"/>
      <color indexed="12"/>
      <name val="Arial"/>
      <family val="2"/>
      <charset val="238"/>
    </font>
    <font>
      <sz val="8"/>
      <color indexed="10"/>
      <name val="Arial"/>
      <family val="2"/>
      <charset val="238"/>
    </font>
    <font>
      <sz val="8"/>
      <name val="GreekC"/>
      <charset val="238"/>
    </font>
    <font>
      <b/>
      <sz val="8"/>
      <color indexed="12"/>
      <name val="Symbol"/>
      <family val="1"/>
      <charset val="2"/>
    </font>
    <font>
      <sz val="9"/>
      <color theme="1"/>
      <name val="Arial CE"/>
      <charset val="238"/>
    </font>
    <font>
      <b/>
      <sz val="10"/>
      <color theme="1"/>
      <name val="Arial CE"/>
      <charset val="238"/>
    </font>
    <font>
      <b/>
      <sz val="12"/>
      <color theme="1"/>
      <name val="Arial CE"/>
      <charset val="238"/>
    </font>
    <font>
      <b/>
      <sz val="8"/>
      <color theme="1"/>
      <name val="Arial CE"/>
      <charset val="238"/>
    </font>
    <font>
      <b/>
      <sz val="9"/>
      <color theme="1"/>
      <name val="Arial CE"/>
      <charset val="238"/>
    </font>
    <font>
      <b/>
      <sz val="20"/>
      <name val="Times New Roman"/>
      <family val="1"/>
      <charset val="238"/>
    </font>
    <font>
      <sz val="20"/>
      <name val="Times New Roman"/>
      <family val="1"/>
      <charset val="238"/>
    </font>
    <font>
      <b/>
      <i/>
      <sz val="9"/>
      <color indexed="12"/>
      <name val="Arial CE"/>
      <charset val="238"/>
    </font>
    <font>
      <sz val="11"/>
      <name val="Czcionka tekstu podstawowego"/>
      <family val="2"/>
      <charset val="238"/>
    </font>
    <font>
      <b/>
      <sz val="11"/>
      <name val="Czcionka tekstu podstawowego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22"/>
      </patternFill>
    </fill>
  </fills>
  <borders count="9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8"/>
      </left>
      <right style="thin">
        <color indexed="8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8"/>
      </bottom>
      <diagonal/>
    </border>
  </borders>
  <cellStyleXfs count="9">
    <xf numFmtId="0" fontId="0" fillId="0" borderId="0"/>
    <xf numFmtId="43" fontId="56" fillId="0" borderId="0" applyFont="0" applyFill="0" applyBorder="0" applyAlignment="0" applyProtection="0"/>
    <xf numFmtId="44" fontId="56" fillId="0" borderId="0" applyFont="0" applyFill="0" applyBorder="0" applyAlignment="0" applyProtection="0"/>
    <xf numFmtId="0" fontId="67" fillId="0" borderId="0"/>
    <xf numFmtId="0" fontId="56" fillId="0" borderId="0"/>
    <xf numFmtId="43" fontId="56" fillId="0" borderId="0" applyFont="0" applyFill="0" applyBorder="0" applyAlignment="0" applyProtection="0"/>
    <xf numFmtId="0" fontId="84" fillId="19" borderId="0" applyNumberFormat="0" applyBorder="0" applyAlignment="0" applyProtection="0"/>
    <xf numFmtId="0" fontId="85" fillId="20" borderId="66" applyNumberFormat="0" applyAlignment="0" applyProtection="0"/>
    <xf numFmtId="0" fontId="67" fillId="0" borderId="0" applyNumberFormat="0" applyFont="0" applyFill="0" applyBorder="0" applyAlignment="0" applyProtection="0">
      <alignment vertical="top"/>
    </xf>
  </cellStyleXfs>
  <cellXfs count="65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0" fontId="7" fillId="0" borderId="1" xfId="0" applyFont="1" applyBorder="1" applyAlignment="1">
      <alignment horizontal="right"/>
    </xf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165" fontId="8" fillId="0" borderId="0" xfId="0" applyNumberFormat="1" applyFont="1" applyAlignment="1">
      <alignment horizontal="right" vertical="center"/>
    </xf>
    <xf numFmtId="0" fontId="10" fillId="0" borderId="0" xfId="0" applyFont="1" applyBorder="1" applyAlignment="1">
      <alignment horizontal="right" vertical="top"/>
    </xf>
    <xf numFmtId="0" fontId="8" fillId="0" borderId="0" xfId="0" applyFont="1" applyAlignment="1">
      <alignment vertical="top"/>
    </xf>
    <xf numFmtId="0" fontId="12" fillId="0" borderId="0" xfId="0" applyFont="1" applyBorder="1" applyAlignment="1">
      <alignment horizontal="right" vertical="top"/>
    </xf>
    <xf numFmtId="0" fontId="12" fillId="0" borderId="0" xfId="0" applyFont="1" applyAlignment="1">
      <alignment horizontal="left"/>
    </xf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13" fillId="0" borderId="0" xfId="0" applyFont="1" applyAlignment="1">
      <alignment vertical="top"/>
    </xf>
    <xf numFmtId="0" fontId="14" fillId="0" borderId="0" xfId="0" applyFont="1" applyAlignment="1">
      <alignment vertical="top"/>
    </xf>
    <xf numFmtId="0" fontId="16" fillId="0" borderId="0" xfId="0" applyFont="1" applyAlignment="1">
      <alignment vertical="center"/>
    </xf>
    <xf numFmtId="0" fontId="15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5" fillId="0" borderId="0" xfId="0" applyFont="1"/>
    <xf numFmtId="0" fontId="15" fillId="0" borderId="0" xfId="0" applyFont="1" applyAlignment="1">
      <alignment vertical="top"/>
    </xf>
    <xf numFmtId="0" fontId="23" fillId="0" borderId="0" xfId="0" applyFont="1" applyAlignment="1">
      <alignment vertical="top"/>
    </xf>
    <xf numFmtId="0" fontId="23" fillId="0" borderId="0" xfId="0" applyFont="1"/>
    <xf numFmtId="0" fontId="15" fillId="0" borderId="0" xfId="0" applyFont="1" applyAlignment="1">
      <alignment horizontal="left" vertical="center" wrapText="1" readingOrder="1"/>
    </xf>
    <xf numFmtId="0" fontId="1" fillId="0" borderId="0" xfId="0" applyFont="1" applyAlignment="1">
      <alignment horizontal="left" vertical="center" wrapText="1" readingOrder="1"/>
    </xf>
    <xf numFmtId="0" fontId="8" fillId="0" borderId="0" xfId="0" applyFont="1" applyAlignment="1">
      <alignment horizontal="left" vertical="center" wrapText="1" readingOrder="1"/>
    </xf>
    <xf numFmtId="0" fontId="12" fillId="0" borderId="0" xfId="0" applyFont="1" applyBorder="1" applyAlignment="1">
      <alignment horizontal="left" vertical="top"/>
    </xf>
    <xf numFmtId="0" fontId="0" fillId="0" borderId="1" xfId="0" applyBorder="1"/>
    <xf numFmtId="0" fontId="30" fillId="0" borderId="0" xfId="0" applyFont="1"/>
    <xf numFmtId="0" fontId="31" fillId="0" borderId="0" xfId="0" applyFont="1"/>
    <xf numFmtId="0" fontId="34" fillId="0" borderId="0" xfId="0" applyFont="1"/>
    <xf numFmtId="0" fontId="35" fillId="0" borderId="0" xfId="0" applyFont="1"/>
    <xf numFmtId="9" fontId="35" fillId="0" borderId="0" xfId="0" applyNumberFormat="1" applyFont="1" applyAlignment="1">
      <alignment horizontal="left"/>
    </xf>
    <xf numFmtId="0" fontId="36" fillId="0" borderId="1" xfId="0" applyFont="1" applyBorder="1"/>
    <xf numFmtId="0" fontId="4" fillId="0" borderId="0" xfId="0" applyFont="1"/>
    <xf numFmtId="0" fontId="29" fillId="0" borderId="0" xfId="0" applyFont="1" applyAlignment="1">
      <alignment horizontal="right" indent="1"/>
    </xf>
    <xf numFmtId="0" fontId="29" fillId="0" borderId="0" xfId="0" applyFont="1"/>
    <xf numFmtId="0" fontId="37" fillId="0" borderId="0" xfId="0" applyFont="1" applyAlignment="1">
      <alignment horizontal="left"/>
    </xf>
    <xf numFmtId="14" fontId="0" fillId="0" borderId="0" xfId="0" applyNumberFormat="1"/>
    <xf numFmtId="0" fontId="37" fillId="0" borderId="0" xfId="0" applyFont="1"/>
    <xf numFmtId="0" fontId="0" fillId="0" borderId="0" xfId="0" applyAlignment="1">
      <alignment horizontal="right"/>
    </xf>
    <xf numFmtId="14" fontId="32" fillId="0" borderId="0" xfId="0" applyNumberFormat="1" applyFont="1" applyAlignment="1">
      <alignment horizontal="right"/>
    </xf>
    <xf numFmtId="14" fontId="32" fillId="0" borderId="0" xfId="0" applyNumberFormat="1" applyFont="1"/>
    <xf numFmtId="0" fontId="7" fillId="0" borderId="1" xfId="0" applyFont="1" applyBorder="1" applyAlignment="1"/>
    <xf numFmtId="0" fontId="42" fillId="0" borderId="0" xfId="0" applyFont="1" applyBorder="1" applyAlignment="1">
      <alignment horizontal="left" vertical="top"/>
    </xf>
    <xf numFmtId="0" fontId="42" fillId="0" borderId="0" xfId="0" applyFont="1" applyBorder="1" applyAlignment="1">
      <alignment horizontal="right" vertical="top"/>
    </xf>
    <xf numFmtId="0" fontId="44" fillId="0" borderId="0" xfId="0" applyFont="1" applyBorder="1" applyAlignment="1">
      <alignment horizontal="right" vertical="top"/>
    </xf>
    <xf numFmtId="0" fontId="43" fillId="2" borderId="0" xfId="0" applyFont="1" applyFill="1" applyBorder="1" applyAlignment="1">
      <alignment horizontal="right" vertical="top"/>
    </xf>
    <xf numFmtId="0" fontId="11" fillId="0" borderId="0" xfId="0" applyFont="1" applyBorder="1" applyAlignment="1">
      <alignment vertical="center"/>
    </xf>
    <xf numFmtId="0" fontId="40" fillId="0" borderId="0" xfId="0" applyFont="1" applyBorder="1" applyAlignment="1">
      <alignment vertical="center"/>
    </xf>
    <xf numFmtId="14" fontId="27" fillId="0" borderId="0" xfId="0" applyNumberFormat="1" applyFont="1" applyFill="1" applyBorder="1" applyAlignment="1">
      <alignment horizontal="left"/>
    </xf>
    <xf numFmtId="0" fontId="8" fillId="0" borderId="0" xfId="0" applyFont="1" applyAlignment="1">
      <alignment horizontal="right" vertical="top"/>
    </xf>
    <xf numFmtId="165" fontId="45" fillId="3" borderId="0" xfId="0" applyNumberFormat="1" applyFont="1" applyFill="1" applyBorder="1" applyAlignment="1">
      <alignment horizontal="right" wrapText="1" readingOrder="1"/>
    </xf>
    <xf numFmtId="165" fontId="45" fillId="3" borderId="1" xfId="0" applyNumberFormat="1" applyFont="1" applyFill="1" applyBorder="1" applyAlignment="1">
      <alignment horizontal="right" wrapText="1" readingOrder="1"/>
    </xf>
    <xf numFmtId="0" fontId="46" fillId="0" borderId="0" xfId="0" applyFont="1"/>
    <xf numFmtId="0" fontId="9" fillId="4" borderId="5" xfId="0" applyFont="1" applyFill="1" applyBorder="1" applyAlignment="1">
      <alignment horizontal="center" vertical="top"/>
    </xf>
    <xf numFmtId="0" fontId="14" fillId="4" borderId="5" xfId="0" applyFont="1" applyFill="1" applyBorder="1" applyAlignment="1">
      <alignment horizontal="right" vertical="top"/>
    </xf>
    <xf numFmtId="0" fontId="14" fillId="2" borderId="5" xfId="0" applyFont="1" applyFill="1" applyBorder="1" applyAlignment="1">
      <alignment horizontal="left" vertical="top" wrapText="1"/>
    </xf>
    <xf numFmtId="167" fontId="14" fillId="2" borderId="5" xfId="0" applyNumberFormat="1" applyFont="1" applyFill="1" applyBorder="1" applyAlignment="1">
      <alignment horizontal="center" vertical="top" wrapText="1"/>
    </xf>
    <xf numFmtId="165" fontId="14" fillId="2" borderId="5" xfId="0" applyNumberFormat="1" applyFont="1" applyFill="1" applyBorder="1" applyAlignment="1">
      <alignment horizontal="right" vertical="top" wrapText="1"/>
    </xf>
    <xf numFmtId="0" fontId="14" fillId="2" borderId="5" xfId="0" applyFont="1" applyFill="1" applyBorder="1" applyAlignment="1">
      <alignment horizontal="right" vertical="top" wrapText="1"/>
    </xf>
    <xf numFmtId="164" fontId="14" fillId="2" borderId="5" xfId="0" applyNumberFormat="1" applyFont="1" applyFill="1" applyBorder="1" applyAlignment="1">
      <alignment horizontal="right" vertical="top" wrapText="1"/>
    </xf>
    <xf numFmtId="167" fontId="15" fillId="0" borderId="5" xfId="0" applyNumberFormat="1" applyFont="1" applyBorder="1" applyAlignment="1">
      <alignment horizontal="center" vertical="top" wrapText="1"/>
    </xf>
    <xf numFmtId="0" fontId="39" fillId="0" borderId="5" xfId="0" applyFont="1" applyFill="1" applyBorder="1" applyAlignment="1">
      <alignment horizontal="left" vertical="top" wrapText="1"/>
    </xf>
    <xf numFmtId="164" fontId="15" fillId="0" borderId="5" xfId="0" applyNumberFormat="1" applyFont="1" applyBorder="1" applyAlignment="1">
      <alignment horizontal="right" vertical="top" wrapText="1"/>
    </xf>
    <xf numFmtId="0" fontId="15" fillId="0" borderId="5" xfId="0" applyFont="1" applyBorder="1" applyAlignment="1">
      <alignment horizontal="left" vertical="top" wrapText="1"/>
    </xf>
    <xf numFmtId="0" fontId="18" fillId="0" borderId="5" xfId="0" applyFont="1" applyBorder="1" applyAlignment="1">
      <alignment horizontal="left" vertical="top" wrapText="1"/>
    </xf>
    <xf numFmtId="167" fontId="19" fillId="5" borderId="5" xfId="0" applyNumberFormat="1" applyFont="1" applyFill="1" applyBorder="1" applyAlignment="1">
      <alignment horizontal="center" vertical="top" wrapText="1"/>
    </xf>
    <xf numFmtId="164" fontId="18" fillId="0" borderId="5" xfId="0" applyNumberFormat="1" applyFont="1" applyBorder="1" applyAlignment="1">
      <alignment horizontal="right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164" fontId="20" fillId="2" borderId="5" xfId="0" applyNumberFormat="1" applyFont="1" applyFill="1" applyBorder="1" applyAlignment="1">
      <alignment horizontal="right" vertical="top" wrapText="1"/>
    </xf>
    <xf numFmtId="164" fontId="15" fillId="0" borderId="5" xfId="0" applyNumberFormat="1" applyFont="1" applyBorder="1" applyAlignment="1" applyProtection="1">
      <alignment horizontal="right" vertical="top" wrapText="1"/>
      <protection hidden="1"/>
    </xf>
    <xf numFmtId="168" fontId="15" fillId="0" borderId="5" xfId="0" applyNumberFormat="1" applyFont="1" applyBorder="1" applyAlignment="1">
      <alignment horizontal="center" vertical="top" wrapText="1"/>
    </xf>
    <xf numFmtId="0" fontId="53" fillId="3" borderId="7" xfId="0" applyFont="1" applyFill="1" applyBorder="1" applyAlignment="1">
      <alignment horizontal="right" vertical="top" wrapText="1"/>
    </xf>
    <xf numFmtId="0" fontId="53" fillId="3" borderId="7" xfId="0" applyFont="1" applyFill="1" applyBorder="1" applyAlignment="1">
      <alignment horizontal="center" vertical="top" wrapText="1"/>
    </xf>
    <xf numFmtId="165" fontId="53" fillId="3" borderId="7" xfId="0" applyNumberFormat="1" applyFont="1" applyFill="1" applyBorder="1" applyAlignment="1">
      <alignment horizontal="right" vertical="top" wrapText="1"/>
    </xf>
    <xf numFmtId="164" fontId="14" fillId="3" borderId="7" xfId="0" applyNumberFormat="1" applyFont="1" applyFill="1" applyBorder="1" applyAlignment="1">
      <alignment horizontal="right" vertical="top" wrapText="1"/>
    </xf>
    <xf numFmtId="164" fontId="24" fillId="3" borderId="7" xfId="0" applyNumberFormat="1" applyFont="1" applyFill="1" applyBorder="1" applyAlignment="1">
      <alignment horizontal="right" vertical="top" wrapText="1"/>
    </xf>
    <xf numFmtId="0" fontId="15" fillId="0" borderId="5" xfId="0" applyFont="1" applyBorder="1" applyAlignment="1">
      <alignment vertical="top" wrapText="1"/>
    </xf>
    <xf numFmtId="0" fontId="39" fillId="0" borderId="5" xfId="0" applyFont="1" applyFill="1" applyBorder="1" applyAlignment="1">
      <alignment vertical="top" wrapText="1"/>
    </xf>
    <xf numFmtId="164" fontId="15" fillId="0" borderId="5" xfId="0" applyNumberFormat="1" applyFont="1" applyBorder="1" applyAlignment="1">
      <alignment vertical="top" wrapText="1"/>
    </xf>
    <xf numFmtId="166" fontId="14" fillId="2" borderId="5" xfId="0" applyNumberFormat="1" applyFont="1" applyFill="1" applyBorder="1" applyAlignment="1">
      <alignment horizontal="center" vertical="top" wrapText="1"/>
    </xf>
    <xf numFmtId="169" fontId="14" fillId="2" borderId="5" xfId="0" applyNumberFormat="1" applyFont="1" applyFill="1" applyBorder="1" applyAlignment="1">
      <alignment horizontal="center" vertical="top" wrapText="1"/>
    </xf>
    <xf numFmtId="166" fontId="15" fillId="0" borderId="5" xfId="0" applyNumberFormat="1" applyFont="1" applyBorder="1" applyAlignment="1">
      <alignment horizontal="center" vertical="top" wrapText="1"/>
    </xf>
    <xf numFmtId="0" fontId="15" fillId="0" borderId="5" xfId="0" applyFont="1" applyFill="1" applyBorder="1" applyAlignment="1">
      <alignment vertical="top" wrapText="1"/>
    </xf>
    <xf numFmtId="0" fontId="19" fillId="5" borderId="5" xfId="0" applyFont="1" applyFill="1" applyBorder="1" applyAlignment="1">
      <alignment horizontal="center" vertical="top" wrapText="1"/>
    </xf>
    <xf numFmtId="164" fontId="18" fillId="0" borderId="5" xfId="0" applyNumberFormat="1" applyFont="1" applyBorder="1" applyAlignment="1">
      <alignment vertical="top" wrapText="1"/>
    </xf>
    <xf numFmtId="0" fontId="18" fillId="0" borderId="5" xfId="0" applyFont="1" applyFill="1" applyBorder="1" applyAlignment="1">
      <alignment vertical="top" wrapText="1"/>
    </xf>
    <xf numFmtId="170" fontId="15" fillId="0" borderId="5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166" fontId="52" fillId="3" borderId="7" xfId="0" applyNumberFormat="1" applyFont="1" applyFill="1" applyBorder="1" applyAlignment="1">
      <alignment horizontal="center" vertical="top" wrapText="1"/>
    </xf>
    <xf numFmtId="0" fontId="15" fillId="0" borderId="5" xfId="0" applyFont="1" applyFill="1" applyBorder="1" applyAlignment="1">
      <alignment horizontal="left" vertical="top" wrapText="1"/>
    </xf>
    <xf numFmtId="0" fontId="14" fillId="2" borderId="5" xfId="0" applyFont="1" applyFill="1" applyBorder="1" applyAlignment="1">
      <alignment horizontal="left" vertical="center" wrapText="1" readingOrder="1"/>
    </xf>
    <xf numFmtId="171" fontId="14" fillId="2" borderId="5" xfId="0" applyNumberFormat="1" applyFont="1" applyFill="1" applyBorder="1" applyAlignment="1">
      <alignment horizontal="center" vertical="center" wrapText="1" readingOrder="1"/>
    </xf>
    <xf numFmtId="165" fontId="14" fillId="2" borderId="5" xfId="0" applyNumberFormat="1" applyFont="1" applyFill="1" applyBorder="1" applyAlignment="1">
      <alignment horizontal="right" wrapText="1" readingOrder="1"/>
    </xf>
    <xf numFmtId="0" fontId="18" fillId="0" borderId="5" xfId="0" applyFont="1" applyFill="1" applyBorder="1" applyAlignment="1">
      <alignment horizontal="left" vertical="top" wrapText="1"/>
    </xf>
    <xf numFmtId="0" fontId="14" fillId="2" borderId="5" xfId="0" applyFont="1" applyFill="1" applyBorder="1" applyAlignment="1">
      <alignment horizontal="right" vertical="center" wrapText="1" readingOrder="1"/>
    </xf>
    <xf numFmtId="164" fontId="18" fillId="0" borderId="5" xfId="0" applyNumberFormat="1" applyFont="1" applyFill="1" applyBorder="1" applyAlignment="1">
      <alignment horizontal="right" vertical="top" wrapText="1"/>
    </xf>
    <xf numFmtId="171" fontId="14" fillId="2" borderId="5" xfId="0" applyNumberFormat="1" applyFont="1" applyFill="1" applyBorder="1" applyAlignment="1">
      <alignment horizontal="center" vertical="top" wrapText="1"/>
    </xf>
    <xf numFmtId="164" fontId="15" fillId="0" borderId="9" xfId="0" applyNumberFormat="1" applyFont="1" applyFill="1" applyBorder="1" applyAlignment="1" applyProtection="1">
      <alignment horizontal="right" vertical="top" wrapText="1"/>
      <protection hidden="1"/>
    </xf>
    <xf numFmtId="164" fontId="15" fillId="0" borderId="5" xfId="0" applyNumberFormat="1" applyFont="1" applyFill="1" applyBorder="1" applyAlignment="1" applyProtection="1">
      <alignment horizontal="right" vertical="top" wrapText="1"/>
      <protection hidden="1"/>
    </xf>
    <xf numFmtId="0" fontId="15" fillId="0" borderId="8" xfId="0" applyFont="1" applyFill="1" applyBorder="1" applyAlignment="1">
      <alignment horizontal="left" vertical="top" wrapText="1"/>
    </xf>
    <xf numFmtId="0" fontId="9" fillId="4" borderId="5" xfId="0" applyFont="1" applyFill="1" applyBorder="1" applyAlignment="1">
      <alignment horizontal="center" vertical="top" wrapText="1"/>
    </xf>
    <xf numFmtId="164" fontId="55" fillId="0" borderId="5" xfId="0" applyNumberFormat="1" applyFont="1" applyBorder="1" applyAlignment="1">
      <alignment horizontal="right" vertical="top" wrapText="1"/>
    </xf>
    <xf numFmtId="0" fontId="57" fillId="0" borderId="0" xfId="0" applyFont="1"/>
    <xf numFmtId="0" fontId="58" fillId="0" borderId="0" xfId="0" applyFont="1" applyAlignment="1">
      <alignment horizontal="left"/>
    </xf>
    <xf numFmtId="0" fontId="59" fillId="2" borderId="10" xfId="0" applyFont="1" applyFill="1" applyBorder="1" applyAlignment="1">
      <alignment horizontal="center" vertical="center" wrapText="1"/>
    </xf>
    <xf numFmtId="0" fontId="59" fillId="5" borderId="10" xfId="0" applyFont="1" applyFill="1" applyBorder="1" applyAlignment="1">
      <alignment horizontal="center" vertical="center" wrapText="1"/>
    </xf>
    <xf numFmtId="0" fontId="59" fillId="5" borderId="10" xfId="0" applyFont="1" applyFill="1" applyBorder="1" applyAlignment="1">
      <alignment vertical="center" wrapText="1"/>
    </xf>
    <xf numFmtId="0" fontId="62" fillId="5" borderId="10" xfId="0" applyFont="1" applyFill="1" applyBorder="1" applyAlignment="1">
      <alignment vertical="center" wrapText="1"/>
    </xf>
    <xf numFmtId="0" fontId="59" fillId="8" borderId="0" xfId="0" applyFont="1" applyFill="1" applyBorder="1" applyAlignment="1">
      <alignment horizontal="left" vertical="center" wrapText="1"/>
    </xf>
    <xf numFmtId="0" fontId="9" fillId="0" borderId="0" xfId="0" applyFont="1"/>
    <xf numFmtId="0" fontId="59" fillId="2" borderId="14" xfId="0" applyFont="1" applyFill="1" applyBorder="1" applyAlignment="1">
      <alignment horizontal="center" vertical="center" wrapText="1"/>
    </xf>
    <xf numFmtId="0" fontId="59" fillId="8" borderId="0" xfId="0" applyFont="1" applyFill="1" applyBorder="1" applyAlignment="1">
      <alignment wrapText="1"/>
    </xf>
    <xf numFmtId="43" fontId="9" fillId="0" borderId="16" xfId="0" applyNumberFormat="1" applyFont="1" applyFill="1" applyBorder="1" applyAlignment="1">
      <alignment horizontal="center" wrapText="1"/>
    </xf>
    <xf numFmtId="43" fontId="64" fillId="0" borderId="16" xfId="0" applyNumberFormat="1" applyFont="1" applyFill="1" applyBorder="1" applyAlignment="1">
      <alignment horizontal="center" wrapText="1"/>
    </xf>
    <xf numFmtId="0" fontId="59" fillId="8" borderId="0" xfId="0" applyFont="1" applyFill="1" applyBorder="1" applyAlignment="1">
      <alignment vertical="center" wrapText="1"/>
    </xf>
    <xf numFmtId="43" fontId="9" fillId="0" borderId="0" xfId="0" applyNumberFormat="1" applyFont="1" applyFill="1" applyBorder="1" applyAlignment="1">
      <alignment horizontal="center" wrapText="1"/>
    </xf>
    <xf numFmtId="43" fontId="64" fillId="0" borderId="0" xfId="0" applyNumberFormat="1" applyFont="1" applyFill="1" applyBorder="1" applyAlignment="1">
      <alignment horizontal="center" wrapText="1"/>
    </xf>
    <xf numFmtId="0" fontId="64" fillId="5" borderId="15" xfId="0" applyFont="1" applyFill="1" applyBorder="1" applyAlignment="1">
      <alignment wrapText="1"/>
    </xf>
    <xf numFmtId="0" fontId="64" fillId="5" borderId="16" xfId="0" applyFont="1" applyFill="1" applyBorder="1" applyAlignment="1">
      <alignment wrapText="1"/>
    </xf>
    <xf numFmtId="0" fontId="64" fillId="5" borderId="16" xfId="0" applyFont="1" applyFill="1" applyBorder="1" applyAlignment="1">
      <alignment horizontal="center" wrapText="1"/>
    </xf>
    <xf numFmtId="0" fontId="9" fillId="7" borderId="15" xfId="0" applyFont="1" applyFill="1" applyBorder="1" applyAlignment="1">
      <alignment wrapText="1"/>
    </xf>
    <xf numFmtId="0" fontId="9" fillId="8" borderId="0" xfId="0" applyFont="1" applyFill="1" applyBorder="1" applyAlignment="1">
      <alignment wrapText="1"/>
    </xf>
    <xf numFmtId="0" fontId="0" fillId="0" borderId="0" xfId="0" applyBorder="1"/>
    <xf numFmtId="43" fontId="64" fillId="0" borderId="24" xfId="0" applyNumberFormat="1" applyFont="1" applyFill="1" applyBorder="1" applyAlignment="1">
      <alignment horizontal="center" wrapText="1"/>
    </xf>
    <xf numFmtId="0" fontId="0" fillId="0" borderId="28" xfId="0" applyBorder="1"/>
    <xf numFmtId="0" fontId="9" fillId="7" borderId="14" xfId="0" applyFont="1" applyFill="1" applyBorder="1" applyAlignment="1">
      <alignment wrapText="1"/>
    </xf>
    <xf numFmtId="0" fontId="9" fillId="2" borderId="20" xfId="0" applyFont="1" applyFill="1" applyBorder="1" applyAlignment="1">
      <alignment horizontal="center" wrapText="1"/>
    </xf>
    <xf numFmtId="0" fontId="9" fillId="2" borderId="16" xfId="0" applyFont="1" applyFill="1" applyBorder="1" applyAlignment="1">
      <alignment horizontal="center" wrapText="1"/>
    </xf>
    <xf numFmtId="43" fontId="9" fillId="8" borderId="0" xfId="0" applyNumberFormat="1" applyFont="1" applyFill="1" applyBorder="1" applyAlignment="1">
      <alignment horizontal="center" wrapText="1"/>
    </xf>
    <xf numFmtId="43" fontId="64" fillId="8" borderId="0" xfId="0" applyNumberFormat="1" applyFont="1" applyFill="1" applyBorder="1" applyAlignment="1">
      <alignment horizontal="center" wrapText="1"/>
    </xf>
    <xf numFmtId="0" fontId="0" fillId="8" borderId="0" xfId="0" applyFill="1"/>
    <xf numFmtId="0" fontId="8" fillId="0" borderId="0" xfId="0" applyFont="1" applyAlignment="1">
      <alignment horizontal="left"/>
    </xf>
    <xf numFmtId="0" fontId="8" fillId="0" borderId="0" xfId="0" applyFont="1" applyBorder="1" applyAlignment="1">
      <alignment horizontal="left"/>
    </xf>
    <xf numFmtId="0" fontId="14" fillId="4" borderId="9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167" fontId="15" fillId="0" borderId="6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horizontal="left" vertical="top" wrapText="1"/>
    </xf>
    <xf numFmtId="173" fontId="15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173" fontId="15" fillId="0" borderId="0" xfId="0" applyNumberFormat="1" applyFont="1" applyAlignment="1">
      <alignment horizontal="left" vertical="center" wrapText="1"/>
    </xf>
    <xf numFmtId="164" fontId="68" fillId="0" borderId="5" xfId="0" applyNumberFormat="1" applyFont="1" applyBorder="1" applyAlignment="1">
      <alignment horizontal="right" vertical="top" wrapText="1"/>
    </xf>
    <xf numFmtId="164" fontId="68" fillId="2" borderId="5" xfId="0" applyNumberFormat="1" applyFont="1" applyFill="1" applyBorder="1" applyAlignment="1">
      <alignment horizontal="right" vertical="top" wrapText="1"/>
    </xf>
    <xf numFmtId="164" fontId="68" fillId="0" borderId="5" xfId="0" applyNumberFormat="1" applyFont="1" applyBorder="1" applyAlignment="1" applyProtection="1">
      <alignment horizontal="right" vertical="top" wrapText="1"/>
      <protection hidden="1"/>
    </xf>
    <xf numFmtId="0" fontId="15" fillId="0" borderId="8" xfId="0" applyFont="1" applyBorder="1" applyAlignment="1">
      <alignment horizontal="left" vertical="top" wrapText="1"/>
    </xf>
    <xf numFmtId="167" fontId="15" fillId="0" borderId="8" xfId="0" applyNumberFormat="1" applyFont="1" applyBorder="1" applyAlignment="1">
      <alignment horizontal="center" vertical="top" wrapText="1"/>
    </xf>
    <xf numFmtId="0" fontId="39" fillId="0" borderId="8" xfId="0" applyFont="1" applyFill="1" applyBorder="1" applyAlignment="1">
      <alignment horizontal="left" vertical="top" wrapText="1"/>
    </xf>
    <xf numFmtId="164" fontId="68" fillId="0" borderId="30" xfId="0" applyNumberFormat="1" applyFont="1" applyBorder="1" applyAlignment="1">
      <alignment horizontal="right" vertical="top" wrapText="1"/>
    </xf>
    <xf numFmtId="0" fontId="70" fillId="2" borderId="5" xfId="0" applyFont="1" applyFill="1" applyBorder="1" applyAlignment="1">
      <alignment horizontal="right" vertical="top" wrapText="1"/>
    </xf>
    <xf numFmtId="0" fontId="39" fillId="0" borderId="8" xfId="0" applyFont="1" applyFill="1" applyBorder="1" applyAlignment="1">
      <alignment vertical="top" wrapText="1"/>
    </xf>
    <xf numFmtId="164" fontId="71" fillId="2" borderId="5" xfId="0" applyNumberFormat="1" applyFont="1" applyFill="1" applyBorder="1" applyAlignment="1">
      <alignment horizontal="right" vertical="top" wrapText="1"/>
    </xf>
    <xf numFmtId="164" fontId="68" fillId="0" borderId="30" xfId="0" applyNumberFormat="1" applyFont="1" applyBorder="1" applyAlignment="1" applyProtection="1">
      <alignment horizontal="right" vertical="top" wrapText="1"/>
      <protection hidden="1"/>
    </xf>
    <xf numFmtId="0" fontId="18" fillId="0" borderId="8" xfId="0" applyFont="1" applyBorder="1" applyAlignment="1">
      <alignment horizontal="left" vertical="top" wrapText="1"/>
    </xf>
    <xf numFmtId="9" fontId="53" fillId="3" borderId="7" xfId="0" applyNumberFormat="1" applyFont="1" applyFill="1" applyBorder="1" applyAlignment="1">
      <alignment horizontal="center" vertical="top" wrapText="1"/>
    </xf>
    <xf numFmtId="10" fontId="14" fillId="0" borderId="0" xfId="0" applyNumberFormat="1" applyFont="1" applyBorder="1"/>
    <xf numFmtId="172" fontId="14" fillId="0" borderId="0" xfId="0" applyNumberFormat="1" applyFont="1" applyBorder="1"/>
    <xf numFmtId="4" fontId="73" fillId="0" borderId="10" xfId="0" applyNumberFormat="1" applyFont="1" applyFill="1" applyBorder="1" applyAlignment="1">
      <alignment vertical="center" wrapText="1"/>
    </xf>
    <xf numFmtId="0" fontId="73" fillId="0" borderId="41" xfId="0" applyFont="1" applyBorder="1" applyAlignment="1">
      <alignment wrapText="1"/>
    </xf>
    <xf numFmtId="0" fontId="73" fillId="0" borderId="42" xfId="0" applyFont="1" applyBorder="1" applyAlignment="1">
      <alignment horizontal="center" vertical="center"/>
    </xf>
    <xf numFmtId="4" fontId="73" fillId="0" borderId="10" xfId="0" applyNumberFormat="1" applyFont="1" applyFill="1" applyBorder="1" applyAlignment="1" applyProtection="1">
      <alignment vertical="center"/>
    </xf>
    <xf numFmtId="2" fontId="73" fillId="0" borderId="10" xfId="0" applyNumberFormat="1" applyFont="1" applyFill="1" applyBorder="1" applyAlignment="1">
      <alignment vertical="center" wrapText="1"/>
    </xf>
    <xf numFmtId="2" fontId="0" fillId="0" borderId="0" xfId="0" applyNumberFormat="1"/>
    <xf numFmtId="4" fontId="76" fillId="13" borderId="39" xfId="0" applyNumberFormat="1" applyFont="1" applyFill="1" applyBorder="1" applyAlignment="1">
      <alignment vertical="center" wrapText="1"/>
    </xf>
    <xf numFmtId="4" fontId="76" fillId="13" borderId="40" xfId="0" applyNumberFormat="1" applyFont="1" applyFill="1" applyBorder="1" applyAlignment="1">
      <alignment vertical="center" wrapText="1"/>
    </xf>
    <xf numFmtId="4" fontId="76" fillId="13" borderId="10" xfId="0" applyNumberFormat="1" applyFont="1" applyFill="1" applyBorder="1" applyAlignment="1">
      <alignment vertical="center" wrapText="1"/>
    </xf>
    <xf numFmtId="0" fontId="74" fillId="0" borderId="0" xfId="0" applyFont="1"/>
    <xf numFmtId="4" fontId="76" fillId="13" borderId="44" xfId="0" applyNumberFormat="1" applyFont="1" applyFill="1" applyBorder="1" applyAlignment="1">
      <alignment vertical="center" wrapText="1"/>
    </xf>
    <xf numFmtId="0" fontId="69" fillId="0" borderId="10" xfId="0" applyFont="1" applyBorder="1" applyAlignment="1">
      <alignment horizontal="center" vertical="center"/>
    </xf>
    <xf numFmtId="4" fontId="69" fillId="0" borderId="10" xfId="0" applyNumberFormat="1" applyFont="1" applyFill="1" applyBorder="1" applyAlignment="1">
      <alignment vertical="center" wrapText="1"/>
    </xf>
    <xf numFmtId="0" fontId="73" fillId="0" borderId="49" xfId="0" applyFont="1" applyBorder="1" applyAlignment="1">
      <alignment horizontal="center" vertical="center"/>
    </xf>
    <xf numFmtId="0" fontId="73" fillId="0" borderId="41" xfId="0" applyFont="1" applyBorder="1" applyAlignment="1">
      <alignment horizontal="center" vertical="center"/>
    </xf>
    <xf numFmtId="0" fontId="73" fillId="0" borderId="10" xfId="0" applyFont="1" applyBorder="1" applyAlignment="1">
      <alignment horizontal="center"/>
    </xf>
    <xf numFmtId="0" fontId="73" fillId="0" borderId="41" xfId="0" applyFont="1" applyBorder="1"/>
    <xf numFmtId="0" fontId="0" fillId="0" borderId="10" xfId="0" applyBorder="1"/>
    <xf numFmtId="0" fontId="73" fillId="0" borderId="10" xfId="0" applyFont="1" applyBorder="1"/>
    <xf numFmtId="0" fontId="73" fillId="0" borderId="10" xfId="0" applyFont="1" applyBorder="1" applyAlignment="1">
      <alignment wrapText="1"/>
    </xf>
    <xf numFmtId="2" fontId="0" fillId="0" borderId="10" xfId="0" applyNumberFormat="1" applyBorder="1"/>
    <xf numFmtId="0" fontId="0" fillId="0" borderId="0" xfId="0" applyFill="1"/>
    <xf numFmtId="0" fontId="77" fillId="0" borderId="41" xfId="0" applyFont="1" applyBorder="1" applyAlignment="1">
      <alignment wrapText="1"/>
    </xf>
    <xf numFmtId="0" fontId="0" fillId="0" borderId="10" xfId="0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77" fillId="0" borderId="41" xfId="0" applyFont="1" applyBorder="1"/>
    <xf numFmtId="0" fontId="77" fillId="0" borderId="10" xfId="0" applyFont="1" applyBorder="1" applyAlignment="1">
      <alignment horizontal="center" vertical="center"/>
    </xf>
    <xf numFmtId="0" fontId="77" fillId="0" borderId="42" xfId="0" applyFont="1" applyBorder="1" applyAlignment="1">
      <alignment horizontal="center" vertical="center"/>
    </xf>
    <xf numFmtId="0" fontId="64" fillId="5" borderId="22" xfId="0" applyFont="1" applyFill="1" applyBorder="1" applyAlignment="1">
      <alignment wrapText="1"/>
    </xf>
    <xf numFmtId="0" fontId="64" fillId="5" borderId="24" xfId="0" applyFont="1" applyFill="1" applyBorder="1" applyAlignment="1">
      <alignment wrapText="1"/>
    </xf>
    <xf numFmtId="0" fontId="64" fillId="5" borderId="24" xfId="0" applyFont="1" applyFill="1" applyBorder="1" applyAlignment="1">
      <alignment horizontal="center" wrapText="1"/>
    </xf>
    <xf numFmtId="0" fontId="75" fillId="0" borderId="14" xfId="0" applyFont="1" applyBorder="1" applyAlignment="1">
      <alignment vertical="top" wrapText="1"/>
    </xf>
    <xf numFmtId="0" fontId="75" fillId="0" borderId="4" xfId="0" applyFont="1" applyBorder="1" applyAlignment="1">
      <alignment vertical="top" wrapText="1"/>
    </xf>
    <xf numFmtId="0" fontId="75" fillId="0" borderId="3" xfId="0" applyFont="1" applyBorder="1"/>
    <xf numFmtId="0" fontId="75" fillId="0" borderId="14" xfId="0" applyFont="1" applyBorder="1"/>
    <xf numFmtId="0" fontId="75" fillId="0" borderId="15" xfId="0" applyFont="1" applyBorder="1" applyAlignment="1">
      <alignment vertical="top" wrapText="1"/>
    </xf>
    <xf numFmtId="0" fontId="75" fillId="14" borderId="16" xfId="0" applyFont="1" applyFill="1" applyBorder="1" applyAlignment="1">
      <alignment vertical="top" wrapText="1"/>
    </xf>
    <xf numFmtId="0" fontId="75" fillId="0" borderId="16" xfId="0" applyFont="1" applyBorder="1" applyAlignment="1">
      <alignment vertical="top" wrapText="1"/>
    </xf>
    <xf numFmtId="0" fontId="0" fillId="0" borderId="2" xfId="0" applyBorder="1"/>
    <xf numFmtId="0" fontId="0" fillId="0" borderId="14" xfId="0" applyBorder="1"/>
    <xf numFmtId="0" fontId="67" fillId="0" borderId="16" xfId="0" applyFont="1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0" fillId="0" borderId="29" xfId="0" applyBorder="1"/>
    <xf numFmtId="0" fontId="0" fillId="0" borderId="28" xfId="0" applyFill="1" applyBorder="1"/>
    <xf numFmtId="0" fontId="0" fillId="0" borderId="51" xfId="0" applyBorder="1"/>
    <xf numFmtId="0" fontId="0" fillId="0" borderId="52" xfId="0" applyBorder="1"/>
    <xf numFmtId="0" fontId="0" fillId="0" borderId="25" xfId="0" applyBorder="1"/>
    <xf numFmtId="0" fontId="0" fillId="0" borderId="14" xfId="0" applyBorder="1" applyAlignment="1">
      <alignment vertical="top" wrapText="1"/>
    </xf>
    <xf numFmtId="0" fontId="67" fillId="0" borderId="14" xfId="0" applyFont="1" applyBorder="1" applyAlignment="1">
      <alignment vertical="top" wrapText="1"/>
    </xf>
    <xf numFmtId="4" fontId="0" fillId="0" borderId="14" xfId="0" applyNumberFormat="1" applyBorder="1"/>
    <xf numFmtId="0" fontId="0" fillId="0" borderId="14" xfId="0" applyFill="1" applyBorder="1"/>
    <xf numFmtId="0" fontId="0" fillId="0" borderId="23" xfId="0" applyBorder="1"/>
    <xf numFmtId="0" fontId="67" fillId="0" borderId="25" xfId="0" applyFont="1" applyBorder="1" applyAlignment="1">
      <alignment vertical="top" wrapText="1"/>
    </xf>
    <xf numFmtId="0" fontId="75" fillId="0" borderId="29" xfId="0" applyFont="1" applyBorder="1"/>
    <xf numFmtId="0" fontId="67" fillId="0" borderId="52" xfId="0" applyFont="1" applyBorder="1" applyAlignment="1">
      <alignment vertical="top" wrapText="1"/>
    </xf>
    <xf numFmtId="0" fontId="67" fillId="0" borderId="53" xfId="0" applyFont="1" applyBorder="1" applyAlignment="1">
      <alignment vertical="top" wrapText="1"/>
    </xf>
    <xf numFmtId="0" fontId="0" fillId="0" borderId="52" xfId="0" applyFont="1" applyBorder="1"/>
    <xf numFmtId="0" fontId="0" fillId="0" borderId="15" xfId="0" applyBorder="1"/>
    <xf numFmtId="0" fontId="75" fillId="0" borderId="0" xfId="0" applyFont="1"/>
    <xf numFmtId="0" fontId="77" fillId="0" borderId="0" xfId="0" applyFont="1" applyBorder="1" applyAlignment="1">
      <alignment horizontal="center" vertical="center"/>
    </xf>
    <xf numFmtId="4" fontId="73" fillId="0" borderId="43" xfId="0" applyNumberFormat="1" applyFont="1" applyFill="1" applyBorder="1" applyAlignment="1" applyProtection="1">
      <alignment vertical="center" wrapText="1"/>
    </xf>
    <xf numFmtId="4" fontId="73" fillId="0" borderId="42" xfId="0" applyNumberFormat="1" applyFont="1" applyFill="1" applyBorder="1" applyAlignment="1" applyProtection="1">
      <alignment vertical="center" wrapText="1"/>
    </xf>
    <xf numFmtId="4" fontId="75" fillId="0" borderId="10" xfId="0" applyNumberFormat="1" applyFont="1" applyBorder="1"/>
    <xf numFmtId="0" fontId="77" fillId="0" borderId="10" xfId="0" applyFont="1" applyBorder="1"/>
    <xf numFmtId="0" fontId="77" fillId="0" borderId="10" xfId="0" applyFont="1" applyBorder="1" applyAlignment="1">
      <alignment wrapText="1"/>
    </xf>
    <xf numFmtId="4" fontId="73" fillId="0" borderId="10" xfId="0" applyNumberFormat="1" applyFont="1" applyBorder="1" applyAlignment="1">
      <alignment vertical="center" wrapText="1"/>
    </xf>
    <xf numFmtId="0" fontId="0" fillId="0" borderId="10" xfId="0" applyFont="1" applyBorder="1"/>
    <xf numFmtId="0" fontId="69" fillId="0" borderId="10" xfId="0" applyFont="1" applyBorder="1" applyAlignment="1">
      <alignment wrapText="1"/>
    </xf>
    <xf numFmtId="4" fontId="78" fillId="13" borderId="10" xfId="0" applyNumberFormat="1" applyFont="1" applyFill="1" applyBorder="1" applyAlignment="1">
      <alignment vertical="center" wrapText="1"/>
    </xf>
    <xf numFmtId="4" fontId="69" fillId="0" borderId="10" xfId="0" applyNumberFormat="1" applyFont="1" applyFill="1" applyBorder="1" applyAlignment="1" applyProtection="1">
      <alignment vertical="center"/>
    </xf>
    <xf numFmtId="2" fontId="69" fillId="0" borderId="10" xfId="0" applyNumberFormat="1" applyFont="1" applyFill="1" applyBorder="1" applyAlignment="1">
      <alignment vertical="center" wrapText="1"/>
    </xf>
    <xf numFmtId="0" fontId="77" fillId="0" borderId="10" xfId="0" applyFont="1" applyFill="1" applyBorder="1" applyAlignment="1">
      <alignment horizontal="center" vertical="center" wrapText="1"/>
    </xf>
    <xf numFmtId="44" fontId="31" fillId="0" borderId="0" xfId="2" applyNumberFormat="1" applyFont="1"/>
    <xf numFmtId="44" fontId="0" fillId="0" borderId="0" xfId="2" applyNumberFormat="1" applyFont="1"/>
    <xf numFmtId="44" fontId="0" fillId="0" borderId="0" xfId="0" applyNumberFormat="1" applyFill="1"/>
    <xf numFmtId="44" fontId="33" fillId="0" borderId="0" xfId="0" applyNumberFormat="1" applyFont="1" applyFill="1"/>
    <xf numFmtId="49" fontId="77" fillId="2" borderId="10" xfId="0" applyNumberFormat="1" applyFont="1" applyFill="1" applyBorder="1" applyAlignment="1">
      <alignment vertical="top" wrapText="1"/>
    </xf>
    <xf numFmtId="0" fontId="74" fillId="2" borderId="10" xfId="0" applyFont="1" applyFill="1" applyBorder="1" applyAlignment="1">
      <alignment horizontal="right"/>
    </xf>
    <xf numFmtId="174" fontId="74" fillId="2" borderId="10" xfId="0" applyNumberFormat="1" applyFont="1" applyFill="1" applyBorder="1"/>
    <xf numFmtId="2" fontId="74" fillId="2" borderId="10" xfId="0" applyNumberFormat="1" applyFont="1" applyFill="1" applyBorder="1" applyAlignment="1"/>
    <xf numFmtId="49" fontId="74" fillId="0" borderId="10" xfId="0" applyNumberFormat="1" applyFont="1" applyBorder="1" applyAlignment="1">
      <alignment vertical="top" wrapText="1"/>
    </xf>
    <xf numFmtId="0" fontId="74" fillId="0" borderId="10" xfId="0" applyFont="1" applyBorder="1" applyAlignment="1">
      <alignment horizontal="right"/>
    </xf>
    <xf numFmtId="174" fontId="74" fillId="0" borderId="10" xfId="0" applyNumberFormat="1" applyFont="1" applyBorder="1"/>
    <xf numFmtId="2" fontId="74" fillId="0" borderId="10" xfId="0" applyNumberFormat="1" applyFont="1" applyBorder="1" applyAlignment="1"/>
    <xf numFmtId="164" fontId="15" fillId="0" borderId="30" xfId="0" applyNumberFormat="1" applyFont="1" applyBorder="1" applyAlignment="1">
      <alignment horizontal="right" vertical="top" wrapText="1"/>
    </xf>
    <xf numFmtId="0" fontId="15" fillId="0" borderId="5" xfId="0" applyFont="1" applyBorder="1" applyAlignment="1">
      <alignment horizontal="justify" vertical="top" wrapText="1"/>
    </xf>
    <xf numFmtId="0" fontId="81" fillId="0" borderId="5" xfId="0" applyFont="1" applyBorder="1" applyAlignment="1">
      <alignment vertical="top" wrapText="1"/>
    </xf>
    <xf numFmtId="0" fontId="81" fillId="0" borderId="30" xfId="0" applyFont="1" applyBorder="1" applyAlignment="1">
      <alignment vertical="top" wrapText="1"/>
    </xf>
    <xf numFmtId="167" fontId="15" fillId="0" borderId="30" xfId="0" applyNumberFormat="1" applyFont="1" applyBorder="1" applyAlignment="1">
      <alignment horizontal="center" vertical="top" wrapText="1"/>
    </xf>
    <xf numFmtId="4" fontId="15" fillId="0" borderId="55" xfId="0" applyNumberFormat="1" applyFont="1" applyFill="1" applyBorder="1" applyAlignment="1" applyProtection="1">
      <alignment vertical="center" wrapText="1"/>
    </xf>
    <xf numFmtId="172" fontId="15" fillId="0" borderId="5" xfId="0" applyNumberFormat="1" applyFont="1" applyBorder="1"/>
    <xf numFmtId="0" fontId="2" fillId="0" borderId="5" xfId="0" applyFont="1" applyBorder="1"/>
    <xf numFmtId="172" fontId="14" fillId="0" borderId="5" xfId="0" applyNumberFormat="1" applyFont="1" applyFill="1" applyBorder="1" applyAlignment="1">
      <alignment horizontal="center" vertical="top" wrapText="1"/>
    </xf>
    <xf numFmtId="172" fontId="14" fillId="0" borderId="5" xfId="0" applyNumberFormat="1" applyFont="1" applyBorder="1" applyAlignment="1">
      <alignment horizontal="right"/>
    </xf>
    <xf numFmtId="172" fontId="15" fillId="0" borderId="5" xfId="0" applyNumberFormat="1" applyFont="1" applyBorder="1" applyAlignment="1">
      <alignment horizontal="right"/>
    </xf>
    <xf numFmtId="172" fontId="14" fillId="0" borderId="5" xfId="1" applyNumberFormat="1" applyFont="1" applyFill="1" applyBorder="1" applyAlignment="1" applyProtection="1">
      <alignment horizontal="right"/>
    </xf>
    <xf numFmtId="172" fontId="15" fillId="0" borderId="5" xfId="0" applyNumberFormat="1" applyFont="1" applyFill="1" applyBorder="1" applyAlignment="1" applyProtection="1">
      <alignment vertical="center" wrapText="1"/>
    </xf>
    <xf numFmtId="172" fontId="14" fillId="0" borderId="5" xfId="0" applyNumberFormat="1" applyFont="1" applyBorder="1"/>
    <xf numFmtId="172" fontId="15" fillId="0" borderId="5" xfId="0" applyNumberFormat="1" applyFont="1" applyFill="1" applyBorder="1" applyAlignment="1" applyProtection="1">
      <alignment vertical="center"/>
    </xf>
    <xf numFmtId="172" fontId="15" fillId="0" borderId="5" xfId="0" applyNumberFormat="1" applyFont="1" applyFill="1" applyBorder="1" applyAlignment="1">
      <alignment horizontal="right"/>
    </xf>
    <xf numFmtId="0" fontId="16" fillId="0" borderId="5" xfId="0" applyFont="1" applyBorder="1" applyAlignment="1">
      <alignment vertical="center"/>
    </xf>
    <xf numFmtId="0" fontId="15" fillId="0" borderId="5" xfId="0" applyFont="1" applyBorder="1"/>
    <xf numFmtId="173" fontId="14" fillId="0" borderId="5" xfId="0" applyNumberFormat="1" applyFont="1" applyBorder="1" applyAlignment="1">
      <alignment horizontal="right"/>
    </xf>
    <xf numFmtId="173" fontId="15" fillId="0" borderId="5" xfId="0" applyNumberFormat="1" applyFont="1" applyBorder="1" applyAlignment="1">
      <alignment horizontal="right"/>
    </xf>
    <xf numFmtId="0" fontId="2" fillId="0" borderId="30" xfId="0" applyFont="1" applyBorder="1"/>
    <xf numFmtId="172" fontId="14" fillId="0" borderId="30" xfId="0" applyNumberFormat="1" applyFont="1" applyFill="1" applyBorder="1" applyAlignment="1">
      <alignment horizontal="center" vertical="top" wrapText="1"/>
    </xf>
    <xf numFmtId="172" fontId="14" fillId="0" borderId="30" xfId="0" applyNumberFormat="1" applyFont="1" applyBorder="1" applyAlignment="1">
      <alignment horizontal="right"/>
    </xf>
    <xf numFmtId="172" fontId="15" fillId="0" borderId="30" xfId="0" applyNumberFormat="1" applyFont="1" applyBorder="1"/>
    <xf numFmtId="172" fontId="14" fillId="0" borderId="30" xfId="1" applyNumberFormat="1" applyFont="1" applyFill="1" applyBorder="1" applyAlignment="1" applyProtection="1">
      <alignment horizontal="right"/>
    </xf>
    <xf numFmtId="172" fontId="15" fillId="0" borderId="30" xfId="0" applyNumberFormat="1" applyFont="1" applyFill="1" applyBorder="1" applyAlignment="1" applyProtection="1">
      <alignment vertical="center" wrapText="1"/>
    </xf>
    <xf numFmtId="172" fontId="14" fillId="0" borderId="30" xfId="0" applyNumberFormat="1" applyFont="1" applyBorder="1"/>
    <xf numFmtId="172" fontId="15" fillId="0" borderId="30" xfId="0" applyNumberFormat="1" applyFont="1" applyFill="1" applyBorder="1" applyAlignment="1" applyProtection="1">
      <alignment vertical="center"/>
    </xf>
    <xf numFmtId="172" fontId="15" fillId="0" borderId="30" xfId="0" applyNumberFormat="1" applyFont="1" applyFill="1" applyBorder="1" applyAlignment="1">
      <alignment horizontal="right"/>
    </xf>
    <xf numFmtId="0" fontId="16" fillId="0" borderId="30" xfId="0" applyFont="1" applyBorder="1" applyAlignment="1">
      <alignment vertical="center"/>
    </xf>
    <xf numFmtId="0" fontId="15" fillId="0" borderId="30" xfId="0" applyFont="1" applyBorder="1"/>
    <xf numFmtId="172" fontId="15" fillId="0" borderId="30" xfId="0" applyNumberFormat="1" applyFont="1" applyBorder="1" applyAlignment="1">
      <alignment horizontal="right"/>
    </xf>
    <xf numFmtId="172" fontId="53" fillId="0" borderId="30" xfId="0" applyNumberFormat="1" applyFont="1" applyBorder="1" applyAlignment="1">
      <alignment horizontal="right"/>
    </xf>
    <xf numFmtId="0" fontId="31" fillId="0" borderId="50" xfId="0" applyFont="1" applyBorder="1"/>
    <xf numFmtId="0" fontId="14" fillId="0" borderId="45" xfId="0" applyFont="1" applyBorder="1" applyAlignment="1">
      <alignment vertical="top"/>
    </xf>
    <xf numFmtId="0" fontId="13" fillId="0" borderId="45" xfId="0" applyFont="1" applyBorder="1" applyAlignment="1">
      <alignment horizontal="center"/>
    </xf>
    <xf numFmtId="0" fontId="13" fillId="0" borderId="45" xfId="0" applyFont="1" applyBorder="1"/>
    <xf numFmtId="0" fontId="13" fillId="0" borderId="45" xfId="0" applyFont="1" applyBorder="1" applyAlignment="1">
      <alignment horizontal="right"/>
    </xf>
    <xf numFmtId="0" fontId="13" fillId="0" borderId="56" xfId="0" applyFont="1" applyBorder="1" applyAlignment="1">
      <alignment horizontal="right"/>
    </xf>
    <xf numFmtId="0" fontId="14" fillId="4" borderId="57" xfId="0" applyFont="1" applyFill="1" applyBorder="1" applyAlignment="1">
      <alignment horizontal="left" vertical="top"/>
    </xf>
    <xf numFmtId="0" fontId="14" fillId="4" borderId="58" xfId="0" applyFont="1" applyFill="1" applyBorder="1" applyAlignment="1">
      <alignment horizontal="right" vertical="top"/>
    </xf>
    <xf numFmtId="166" fontId="14" fillId="2" borderId="57" xfId="0" applyNumberFormat="1" applyFont="1" applyFill="1" applyBorder="1" applyAlignment="1">
      <alignment horizontal="left" vertical="top" wrapText="1"/>
    </xf>
    <xf numFmtId="164" fontId="14" fillId="2" borderId="58" xfId="0" applyNumberFormat="1" applyFont="1" applyFill="1" applyBorder="1" applyAlignment="1">
      <alignment horizontal="right" vertical="top" wrapText="1"/>
    </xf>
    <xf numFmtId="166" fontId="15" fillId="0" borderId="57" xfId="0" applyNumberFormat="1" applyFont="1" applyBorder="1" applyAlignment="1">
      <alignment horizontal="left" vertical="top" wrapText="1"/>
    </xf>
    <xf numFmtId="164" fontId="15" fillId="0" borderId="58" xfId="0" applyNumberFormat="1" applyFont="1" applyBorder="1" applyAlignment="1" applyProtection="1">
      <alignment horizontal="right" vertical="top" wrapText="1"/>
      <protection hidden="1"/>
    </xf>
    <xf numFmtId="0" fontId="15" fillId="0" borderId="57" xfId="0" applyFont="1" applyBorder="1" applyAlignment="1">
      <alignment horizontal="left" vertical="top" wrapText="1"/>
    </xf>
    <xf numFmtId="164" fontId="15" fillId="0" borderId="58" xfId="0" applyNumberFormat="1" applyFont="1" applyBorder="1" applyAlignment="1">
      <alignment horizontal="right" vertical="top" wrapText="1"/>
    </xf>
    <xf numFmtId="164" fontId="18" fillId="0" borderId="58" xfId="0" applyNumberFormat="1" applyFont="1" applyBorder="1" applyAlignment="1">
      <alignment horizontal="right" vertical="top" wrapText="1"/>
    </xf>
    <xf numFmtId="0" fontId="81" fillId="0" borderId="0" xfId="0" applyFont="1" applyBorder="1" applyAlignment="1">
      <alignment vertical="top" wrapText="1"/>
    </xf>
    <xf numFmtId="166" fontId="14" fillId="2" borderId="57" xfId="0" applyNumberFormat="1" applyFont="1" applyFill="1" applyBorder="1" applyAlignment="1">
      <alignment horizontal="center" vertical="center" wrapText="1"/>
    </xf>
    <xf numFmtId="164" fontId="14" fillId="2" borderId="58" xfId="0" applyNumberFormat="1" applyFont="1" applyFill="1" applyBorder="1" applyAlignment="1">
      <alignment horizontal="right" vertical="center" wrapText="1" readingOrder="1"/>
    </xf>
    <xf numFmtId="166" fontId="15" fillId="0" borderId="57" xfId="0" applyNumberFormat="1" applyFont="1" applyBorder="1" applyAlignment="1">
      <alignment horizontal="center" vertical="top" wrapText="1"/>
    </xf>
    <xf numFmtId="164" fontId="15" fillId="0" borderId="58" xfId="0" applyNumberFormat="1" applyFont="1" applyBorder="1" applyAlignment="1">
      <alignment vertical="top" wrapText="1"/>
    </xf>
    <xf numFmtId="164" fontId="18" fillId="0" borderId="58" xfId="0" applyNumberFormat="1" applyFont="1" applyFill="1" applyBorder="1" applyAlignment="1">
      <alignment horizontal="right" vertical="top" wrapText="1"/>
    </xf>
    <xf numFmtId="0" fontId="8" fillId="0" borderId="0" xfId="0" applyFont="1" applyBorder="1"/>
    <xf numFmtId="0" fontId="8" fillId="0" borderId="0" xfId="0" applyFont="1" applyBorder="1" applyAlignment="1">
      <alignment horizontal="right"/>
    </xf>
    <xf numFmtId="166" fontId="24" fillId="3" borderId="60" xfId="0" applyNumberFormat="1" applyFont="1" applyFill="1" applyBorder="1" applyAlignment="1">
      <alignment horizontal="left" vertical="top" wrapText="1"/>
    </xf>
    <xf numFmtId="164" fontId="53" fillId="3" borderId="61" xfId="0" applyNumberFormat="1" applyFont="1" applyFill="1" applyBorder="1" applyAlignment="1">
      <alignment horizontal="right" vertical="top" wrapText="1"/>
    </xf>
    <xf numFmtId="0" fontId="24" fillId="3" borderId="60" xfId="0" applyFont="1" applyFill="1" applyBorder="1" applyAlignment="1">
      <alignment horizontal="left" vertical="top" wrapText="1"/>
    </xf>
    <xf numFmtId="164" fontId="24" fillId="3" borderId="61" xfId="0" applyNumberFormat="1" applyFont="1" applyFill="1" applyBorder="1" applyAlignment="1">
      <alignment horizontal="right" vertical="top" wrapText="1"/>
    </xf>
    <xf numFmtId="0" fontId="24" fillId="3" borderId="62" xfId="0" applyFont="1" applyFill="1" applyBorder="1" applyAlignment="1">
      <alignment horizontal="left" vertical="top" wrapText="1"/>
    </xf>
    <xf numFmtId="0" fontId="52" fillId="3" borderId="63" xfId="0" applyFont="1" applyFill="1" applyBorder="1" applyAlignment="1">
      <alignment horizontal="right" vertical="top" wrapText="1"/>
    </xf>
    <xf numFmtId="0" fontId="52" fillId="3" borderId="63" xfId="0" applyFont="1" applyFill="1" applyBorder="1" applyAlignment="1">
      <alignment horizontal="center" vertical="top" wrapText="1"/>
    </xf>
    <xf numFmtId="165" fontId="52" fillId="3" borderId="63" xfId="0" applyNumberFormat="1" applyFont="1" applyFill="1" applyBorder="1" applyAlignment="1">
      <alignment horizontal="right" vertical="top" wrapText="1"/>
    </xf>
    <xf numFmtId="164" fontId="14" fillId="3" borderId="63" xfId="0" applyNumberFormat="1" applyFont="1" applyFill="1" applyBorder="1" applyAlignment="1">
      <alignment horizontal="right" vertical="top" wrapText="1"/>
    </xf>
    <xf numFmtId="164" fontId="53" fillId="3" borderId="64" xfId="0" applyNumberFormat="1" applyFont="1" applyFill="1" applyBorder="1" applyAlignment="1">
      <alignment horizontal="right" vertical="top" wrapText="1"/>
    </xf>
    <xf numFmtId="0" fontId="10" fillId="0" borderId="45" xfId="0" applyFont="1" applyBorder="1" applyAlignment="1">
      <alignment horizontal="right" vertical="top"/>
    </xf>
    <xf numFmtId="0" fontId="44" fillId="0" borderId="56" xfId="0" applyFont="1" applyBorder="1" applyAlignment="1">
      <alignment horizontal="right" vertical="top"/>
    </xf>
    <xf numFmtId="0" fontId="0" fillId="0" borderId="47" xfId="0" applyBorder="1"/>
    <xf numFmtId="0" fontId="44" fillId="0" borderId="59" xfId="0" applyFont="1" applyBorder="1" applyAlignment="1">
      <alignment horizontal="right" vertical="top"/>
    </xf>
    <xf numFmtId="0" fontId="43" fillId="2" borderId="59" xfId="0" applyFont="1" applyFill="1" applyBorder="1" applyAlignment="1">
      <alignment horizontal="right" vertical="top"/>
    </xf>
    <xf numFmtId="0" fontId="42" fillId="0" borderId="59" xfId="0" applyFont="1" applyBorder="1" applyAlignment="1">
      <alignment horizontal="right" vertical="top"/>
    </xf>
    <xf numFmtId="0" fontId="12" fillId="0" borderId="59" xfId="0" applyFont="1" applyBorder="1" applyAlignment="1">
      <alignment horizontal="right" vertical="top"/>
    </xf>
    <xf numFmtId="0" fontId="12" fillId="0" borderId="46" xfId="0" applyFont="1" applyBorder="1" applyAlignment="1">
      <alignment horizontal="right" vertical="top"/>
    </xf>
    <xf numFmtId="0" fontId="12" fillId="0" borderId="27" xfId="0" applyFont="1" applyBorder="1" applyAlignment="1">
      <alignment horizontal="right" vertical="top"/>
    </xf>
    <xf numFmtId="172" fontId="15" fillId="0" borderId="0" xfId="0" applyNumberFormat="1" applyFont="1" applyBorder="1"/>
    <xf numFmtId="172" fontId="14" fillId="0" borderId="65" xfId="1" applyNumberFormat="1" applyFont="1" applyFill="1" applyBorder="1" applyAlignment="1" applyProtection="1">
      <alignment horizontal="right"/>
    </xf>
    <xf numFmtId="172" fontId="14" fillId="0" borderId="6" xfId="1" applyNumberFormat="1" applyFont="1" applyFill="1" applyBorder="1" applyAlignment="1" applyProtection="1">
      <alignment horizontal="right"/>
    </xf>
    <xf numFmtId="175" fontId="15" fillId="0" borderId="5" xfId="0" applyNumberFormat="1" applyFont="1" applyBorder="1" applyAlignment="1">
      <alignment horizontal="center" vertical="top" wrapText="1"/>
    </xf>
    <xf numFmtId="0" fontId="0" fillId="0" borderId="0" xfId="0" applyAlignment="1"/>
    <xf numFmtId="176" fontId="0" fillId="0" borderId="0" xfId="1" applyNumberFormat="1" applyFont="1"/>
    <xf numFmtId="44" fontId="0" fillId="0" borderId="0" xfId="2" applyFont="1"/>
    <xf numFmtId="0" fontId="56" fillId="0" borderId="32" xfId="4" applyFont="1" applyBorder="1" applyAlignment="1">
      <alignment horizontal="center" vertical="center"/>
    </xf>
    <xf numFmtId="0" fontId="56" fillId="0" borderId="0" xfId="4"/>
    <xf numFmtId="0" fontId="56" fillId="0" borderId="35" xfId="4" applyFont="1" applyBorder="1" applyAlignment="1">
      <alignment horizontal="center" vertical="center"/>
    </xf>
    <xf numFmtId="0" fontId="56" fillId="0" borderId="36" xfId="4" applyFont="1" applyBorder="1" applyAlignment="1">
      <alignment horizontal="center" vertical="center"/>
    </xf>
    <xf numFmtId="176" fontId="73" fillId="0" borderId="0" xfId="1" applyNumberFormat="1" applyFont="1" applyBorder="1" applyAlignment="1">
      <alignment horizontal="center"/>
    </xf>
    <xf numFmtId="0" fontId="73" fillId="0" borderId="0" xfId="4" applyFont="1" applyBorder="1" applyAlignment="1">
      <alignment horizontal="center"/>
    </xf>
    <xf numFmtId="44" fontId="56" fillId="0" borderId="1" xfId="2" applyFont="1" applyBorder="1"/>
    <xf numFmtId="0" fontId="56" fillId="0" borderId="37" xfId="4" applyFont="1" applyBorder="1" applyAlignment="1">
      <alignment horizontal="center" vertical="center"/>
    </xf>
    <xf numFmtId="0" fontId="56" fillId="0" borderId="38" xfId="4" applyFont="1" applyBorder="1" applyAlignment="1">
      <alignment horizontal="center" vertical="center"/>
    </xf>
    <xf numFmtId="0" fontId="56" fillId="0" borderId="38" xfId="4" applyFont="1" applyBorder="1" applyAlignment="1">
      <alignment vertical="center"/>
    </xf>
    <xf numFmtId="176" fontId="56" fillId="0" borderId="38" xfId="1" applyNumberFormat="1" applyFont="1" applyBorder="1" applyAlignment="1">
      <alignment horizontal="center" vertical="center"/>
    </xf>
    <xf numFmtId="0" fontId="56" fillId="0" borderId="38" xfId="4" applyFont="1" applyBorder="1" applyAlignment="1">
      <alignment horizontal="center" vertical="center" wrapText="1"/>
    </xf>
    <xf numFmtId="0" fontId="77" fillId="9" borderId="37" xfId="4" applyFont="1" applyFill="1" applyBorder="1" applyAlignment="1">
      <alignment horizontal="center" vertical="center"/>
    </xf>
    <xf numFmtId="0" fontId="77" fillId="9" borderId="37" xfId="4" applyFont="1" applyFill="1" applyBorder="1" applyAlignment="1">
      <alignment vertical="center"/>
    </xf>
    <xf numFmtId="176" fontId="77" fillId="9" borderId="37" xfId="1" applyNumberFormat="1" applyFont="1" applyFill="1" applyBorder="1" applyAlignment="1">
      <alignment horizontal="center" vertical="center"/>
    </xf>
    <xf numFmtId="44" fontId="77" fillId="9" borderId="37" xfId="2" applyFont="1" applyFill="1" applyBorder="1" applyAlignment="1">
      <alignment horizontal="center" vertical="center"/>
    </xf>
    <xf numFmtId="0" fontId="77" fillId="0" borderId="37" xfId="4" applyFont="1" applyBorder="1" applyAlignment="1">
      <alignment horizontal="center" vertical="center"/>
    </xf>
    <xf numFmtId="0" fontId="77" fillId="0" borderId="37" xfId="4" applyFont="1" applyBorder="1" applyAlignment="1">
      <alignment vertical="center"/>
    </xf>
    <xf numFmtId="176" fontId="77" fillId="0" borderId="37" xfId="1" applyNumberFormat="1" applyFont="1" applyBorder="1" applyAlignment="1">
      <alignment horizontal="center" vertical="center"/>
    </xf>
    <xf numFmtId="44" fontId="77" fillId="0" borderId="37" xfId="2" applyFont="1" applyBorder="1" applyAlignment="1">
      <alignment horizontal="center" vertical="center"/>
    </xf>
    <xf numFmtId="0" fontId="83" fillId="0" borderId="0" xfId="0" applyFont="1" applyAlignment="1">
      <alignment horizontal="left" vertical="center"/>
    </xf>
    <xf numFmtId="0" fontId="15" fillId="17" borderId="10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right" vertical="center" wrapText="1"/>
    </xf>
    <xf numFmtId="0" fontId="15" fillId="0" borderId="10" xfId="0" applyFont="1" applyFill="1" applyBorder="1" applyAlignment="1">
      <alignment vertical="center" wrapText="1"/>
    </xf>
    <xf numFmtId="167" fontId="15" fillId="0" borderId="10" xfId="0" applyNumberFormat="1" applyFont="1" applyFill="1" applyBorder="1" applyAlignment="1">
      <alignment horizontal="center" vertical="top" wrapText="1"/>
    </xf>
    <xf numFmtId="164" fontId="15" fillId="0" borderId="10" xfId="0" applyNumberFormat="1" applyFont="1" applyFill="1" applyBorder="1" applyAlignment="1">
      <alignment horizontal="right" vertical="center" wrapText="1"/>
    </xf>
    <xf numFmtId="0" fontId="20" fillId="18" borderId="10" xfId="0" applyFont="1" applyFill="1" applyBorder="1" applyAlignment="1">
      <alignment horizontal="right" vertical="center" wrapText="1"/>
    </xf>
    <xf numFmtId="0" fontId="20" fillId="18" borderId="10" xfId="0" applyFont="1" applyFill="1" applyBorder="1" applyAlignment="1">
      <alignment horizontal="center" vertical="center" wrapText="1"/>
    </xf>
    <xf numFmtId="6" fontId="15" fillId="18" borderId="10" xfId="0" applyNumberFormat="1" applyFont="1" applyFill="1" applyBorder="1" applyAlignment="1">
      <alignment horizontal="center" vertical="center" wrapText="1"/>
    </xf>
    <xf numFmtId="6" fontId="15" fillId="18" borderId="10" xfId="0" applyNumberFormat="1" applyFont="1" applyFill="1" applyBorder="1" applyAlignment="1">
      <alignment horizontal="right" vertical="center" wrapText="1"/>
    </xf>
    <xf numFmtId="0" fontId="83" fillId="0" borderId="0" xfId="0" applyFont="1" applyAlignment="1">
      <alignment horizontal="left" vertical="center" indent="4"/>
    </xf>
    <xf numFmtId="0" fontId="69" fillId="0" borderId="0" xfId="0" applyFont="1" applyAlignment="1">
      <alignment vertical="center"/>
    </xf>
    <xf numFmtId="164" fontId="83" fillId="0" borderId="0" xfId="0" applyNumberFormat="1" applyFont="1" applyAlignment="1">
      <alignment horizontal="right" vertical="center"/>
    </xf>
    <xf numFmtId="0" fontId="85" fillId="20" borderId="66" xfId="7"/>
    <xf numFmtId="4" fontId="85" fillId="20" borderId="66" xfId="7" applyNumberFormat="1"/>
    <xf numFmtId="0" fontId="75" fillId="14" borderId="4" xfId="0" applyFont="1" applyFill="1" applyBorder="1" applyAlignment="1">
      <alignment vertical="top" wrapText="1"/>
    </xf>
    <xf numFmtId="0" fontId="67" fillId="0" borderId="4" xfId="0" applyFont="1" applyBorder="1" applyAlignment="1">
      <alignment vertical="top" wrapText="1"/>
    </xf>
    <xf numFmtId="164" fontId="68" fillId="0" borderId="0" xfId="0" applyNumberFormat="1" applyFont="1" applyBorder="1" applyAlignment="1" applyProtection="1">
      <alignment horizontal="right" vertical="top" wrapText="1"/>
      <protection hidden="1"/>
    </xf>
    <xf numFmtId="0" fontId="73" fillId="0" borderId="5" xfId="0" applyFont="1" applyBorder="1" applyAlignment="1">
      <alignment horizontal="left" vertical="top" wrapText="1"/>
    </xf>
    <xf numFmtId="177" fontId="73" fillId="0" borderId="5" xfId="0" applyNumberFormat="1" applyFont="1" applyBorder="1" applyAlignment="1">
      <alignment horizontal="center" vertical="top" wrapText="1"/>
    </xf>
    <xf numFmtId="0" fontId="89" fillId="0" borderId="5" xfId="0" applyFont="1" applyFill="1" applyBorder="1" applyAlignment="1">
      <alignment vertical="top" wrapText="1"/>
    </xf>
    <xf numFmtId="164" fontId="90" fillId="0" borderId="5" xfId="0" applyNumberFormat="1" applyFont="1" applyBorder="1" applyAlignment="1">
      <alignment horizontal="right" vertical="top" wrapText="1"/>
    </xf>
    <xf numFmtId="164" fontId="73" fillId="0" borderId="5" xfId="0" applyNumberFormat="1" applyFont="1" applyBorder="1" applyAlignment="1">
      <alignment horizontal="right" vertical="top" wrapText="1"/>
    </xf>
    <xf numFmtId="0" fontId="73" fillId="0" borderId="30" xfId="4" applyFont="1" applyBorder="1" applyAlignment="1">
      <alignment horizontal="left" vertical="top" wrapText="1"/>
    </xf>
    <xf numFmtId="0" fontId="89" fillId="0" borderId="5" xfId="4" applyFont="1" applyFill="1" applyBorder="1" applyAlignment="1">
      <alignment vertical="top" wrapText="1"/>
    </xf>
    <xf numFmtId="164" fontId="90" fillId="0" borderId="5" xfId="4" applyNumberFormat="1" applyFont="1" applyBorder="1" applyAlignment="1">
      <alignment horizontal="right" vertical="top" wrapText="1"/>
    </xf>
    <xf numFmtId="164" fontId="73" fillId="0" borderId="5" xfId="4" applyNumberFormat="1" applyFont="1" applyBorder="1" applyAlignment="1">
      <alignment horizontal="right" vertical="top" wrapText="1"/>
    </xf>
    <xf numFmtId="0" fontId="73" fillId="0" borderId="5" xfId="4" applyFont="1" applyBorder="1" applyAlignment="1">
      <alignment horizontal="left" vertical="top" wrapText="1"/>
    </xf>
    <xf numFmtId="0" fontId="89" fillId="0" borderId="5" xfId="4" applyFont="1" applyFill="1" applyBorder="1" applyAlignment="1">
      <alignment horizontal="left" vertical="top" wrapText="1"/>
    </xf>
    <xf numFmtId="0" fontId="93" fillId="0" borderId="0" xfId="0" applyFont="1"/>
    <xf numFmtId="178" fontId="93" fillId="0" borderId="0" xfId="0" applyNumberFormat="1" applyFont="1"/>
    <xf numFmtId="0" fontId="94" fillId="0" borderId="46" xfId="0" applyFont="1" applyBorder="1"/>
    <xf numFmtId="0" fontId="93" fillId="0" borderId="46" xfId="0" applyFont="1" applyBorder="1"/>
    <xf numFmtId="178" fontId="93" fillId="0" borderId="46" xfId="0" applyNumberFormat="1" applyFont="1" applyBorder="1"/>
    <xf numFmtId="0" fontId="95" fillId="0" borderId="0" xfId="0" applyFont="1"/>
    <xf numFmtId="0" fontId="96" fillId="0" borderId="68" xfId="0" applyFont="1" applyBorder="1" applyAlignment="1">
      <alignment horizontal="center"/>
    </xf>
    <xf numFmtId="0" fontId="96" fillId="0" borderId="69" xfId="0" applyFont="1" applyBorder="1" applyAlignment="1">
      <alignment horizontal="center"/>
    </xf>
    <xf numFmtId="178" fontId="96" fillId="0" borderId="70" xfId="0" applyNumberFormat="1" applyFont="1" applyBorder="1" applyAlignment="1">
      <alignment horizontal="center"/>
    </xf>
    <xf numFmtId="0" fontId="0" fillId="0" borderId="71" xfId="0" quotePrefix="1" applyFont="1" applyBorder="1" applyAlignment="1">
      <alignment horizontal="center"/>
    </xf>
    <xf numFmtId="0" fontId="0" fillId="0" borderId="8" xfId="0" applyFont="1" applyBorder="1"/>
    <xf numFmtId="0" fontId="0" fillId="0" borderId="8" xfId="0" applyFont="1" applyBorder="1" applyAlignment="1">
      <alignment horizontal="center"/>
    </xf>
    <xf numFmtId="178" fontId="96" fillId="0" borderId="72" xfId="0" applyNumberFormat="1" applyFont="1" applyBorder="1"/>
    <xf numFmtId="178" fontId="0" fillId="0" borderId="72" xfId="0" applyNumberFormat="1" applyFont="1" applyBorder="1"/>
    <xf numFmtId="0" fontId="93" fillId="0" borderId="47" xfId="0" applyFont="1" applyBorder="1"/>
    <xf numFmtId="0" fontId="93" fillId="0" borderId="0" xfId="0" applyFont="1" applyBorder="1"/>
    <xf numFmtId="178" fontId="93" fillId="0" borderId="59" xfId="0" applyNumberFormat="1" applyFont="1" applyBorder="1"/>
    <xf numFmtId="0" fontId="94" fillId="0" borderId="73" xfId="0" applyFont="1" applyBorder="1"/>
    <xf numFmtId="178" fontId="93" fillId="0" borderId="27" xfId="0" applyNumberFormat="1" applyFont="1" applyBorder="1"/>
    <xf numFmtId="0" fontId="97" fillId="0" borderId="11" xfId="0" applyFont="1" applyBorder="1"/>
    <xf numFmtId="0" fontId="93" fillId="0" borderId="13" xfId="0" applyFont="1" applyBorder="1" applyAlignment="1">
      <alignment horizontal="right"/>
    </xf>
    <xf numFmtId="179" fontId="97" fillId="0" borderId="70" xfId="0" applyNumberFormat="1" applyFont="1" applyBorder="1" applyAlignment="1">
      <alignment horizontal="right"/>
    </xf>
    <xf numFmtId="0" fontId="93" fillId="0" borderId="74" xfId="0" applyFont="1" applyBorder="1"/>
    <xf numFmtId="0" fontId="93" fillId="0" borderId="75" xfId="0" applyFont="1" applyBorder="1"/>
    <xf numFmtId="178" fontId="93" fillId="0" borderId="76" xfId="0" applyNumberFormat="1" applyFont="1" applyBorder="1"/>
    <xf numFmtId="43" fontId="57" fillId="0" borderId="0" xfId="0" applyNumberFormat="1" applyFont="1"/>
    <xf numFmtId="180" fontId="59" fillId="0" borderId="10" xfId="0" applyNumberFormat="1" applyFont="1" applyFill="1" applyBorder="1" applyAlignment="1">
      <alignment horizontal="center" vertical="center" wrapText="1"/>
    </xf>
    <xf numFmtId="180" fontId="62" fillId="0" borderId="10" xfId="0" applyNumberFormat="1" applyFont="1" applyFill="1" applyBorder="1" applyAlignment="1">
      <alignment horizontal="center" vertical="center" wrapText="1"/>
    </xf>
    <xf numFmtId="180" fontId="57" fillId="0" borderId="0" xfId="0" applyNumberFormat="1" applyFont="1"/>
    <xf numFmtId="0" fontId="8" fillId="8" borderId="0" xfId="0" applyFont="1" applyFill="1" applyAlignment="1">
      <alignment vertical="top"/>
    </xf>
    <xf numFmtId="0" fontId="9" fillId="2" borderId="29" xfId="0" applyFont="1" applyFill="1" applyBorder="1" applyAlignment="1">
      <alignment horizontal="center" wrapText="1"/>
    </xf>
    <xf numFmtId="0" fontId="9" fillId="2" borderId="15" xfId="0" applyFont="1" applyFill="1" applyBorder="1" applyAlignment="1">
      <alignment horizontal="center" wrapText="1"/>
    </xf>
    <xf numFmtId="180" fontId="59" fillId="8" borderId="0" xfId="0" applyNumberFormat="1" applyFont="1" applyFill="1" applyBorder="1" applyAlignment="1">
      <alignment horizontal="center" vertical="center" wrapText="1"/>
    </xf>
    <xf numFmtId="0" fontId="57" fillId="8" borderId="0" xfId="0" applyFont="1" applyFill="1"/>
    <xf numFmtId="0" fontId="59" fillId="21" borderId="0" xfId="0" applyFont="1" applyFill="1" applyBorder="1" applyAlignment="1">
      <alignment horizontal="left" vertical="center" wrapText="1"/>
    </xf>
    <xf numFmtId="0" fontId="59" fillId="21" borderId="14" xfId="0" applyFont="1" applyFill="1" applyBorder="1" applyAlignment="1">
      <alignment horizontal="center" vertical="center" wrapText="1"/>
    </xf>
    <xf numFmtId="0" fontId="9" fillId="21" borderId="14" xfId="0" applyFont="1" applyFill="1" applyBorder="1" applyAlignment="1">
      <alignment wrapText="1"/>
    </xf>
    <xf numFmtId="0" fontId="9" fillId="21" borderId="14" xfId="0" applyFont="1" applyFill="1" applyBorder="1" applyAlignment="1">
      <alignment horizontal="center" vertical="center" wrapText="1"/>
    </xf>
    <xf numFmtId="0" fontId="31" fillId="0" borderId="31" xfId="4" applyFont="1" applyBorder="1" applyAlignment="1">
      <alignment horizontal="center" vertical="center"/>
    </xf>
    <xf numFmtId="1" fontId="75" fillId="8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vertical="top" wrapText="1"/>
    </xf>
    <xf numFmtId="0" fontId="0" fillId="0" borderId="67" xfId="0" applyBorder="1" applyAlignment="1">
      <alignment vertical="top" wrapText="1"/>
    </xf>
    <xf numFmtId="0" fontId="67" fillId="0" borderId="67" xfId="0" applyFont="1" applyBorder="1" applyAlignment="1">
      <alignment vertical="top" wrapText="1"/>
    </xf>
    <xf numFmtId="4" fontId="0" fillId="0" borderId="0" xfId="0" applyNumberFormat="1" applyBorder="1"/>
    <xf numFmtId="0" fontId="85" fillId="20" borderId="77" xfId="7" applyBorder="1"/>
    <xf numFmtId="4" fontId="85" fillId="20" borderId="77" xfId="7" applyNumberFormat="1" applyBorder="1"/>
    <xf numFmtId="0" fontId="85" fillId="20" borderId="10" xfId="7" applyBorder="1"/>
    <xf numFmtId="0" fontId="84" fillId="19" borderId="10" xfId="6" applyBorder="1"/>
    <xf numFmtId="0" fontId="0" fillId="0" borderId="10" xfId="0" applyBorder="1" applyAlignment="1">
      <alignment wrapText="1"/>
    </xf>
    <xf numFmtId="2" fontId="85" fillId="20" borderId="10" xfId="7" applyNumberFormat="1" applyBorder="1"/>
    <xf numFmtId="0" fontId="0" fillId="0" borderId="10" xfId="0" applyFont="1" applyBorder="1" applyAlignment="1">
      <alignment wrapText="1"/>
    </xf>
    <xf numFmtId="178" fontId="93" fillId="0" borderId="0" xfId="0" applyNumberFormat="1" applyFont="1" applyBorder="1"/>
    <xf numFmtId="0" fontId="63" fillId="11" borderId="10" xfId="0" applyFont="1" applyFill="1" applyBorder="1" applyAlignment="1">
      <alignment vertical="center" wrapText="1"/>
    </xf>
    <xf numFmtId="0" fontId="63" fillId="11" borderId="10" xfId="0" applyFont="1" applyFill="1" applyBorder="1" applyAlignment="1">
      <alignment wrapText="1"/>
    </xf>
    <xf numFmtId="0" fontId="63" fillId="11" borderId="10" xfId="0" applyFont="1" applyFill="1" applyBorder="1" applyAlignment="1">
      <alignment horizontal="left" wrapText="1"/>
    </xf>
    <xf numFmtId="43" fontId="64" fillId="0" borderId="10" xfId="0" applyNumberFormat="1" applyFont="1" applyFill="1" applyBorder="1" applyAlignment="1">
      <alignment horizontal="center" wrapText="1"/>
    </xf>
    <xf numFmtId="43" fontId="9" fillId="0" borderId="10" xfId="0" applyNumberFormat="1" applyFont="1" applyFill="1" applyBorder="1" applyAlignment="1">
      <alignment horizontal="center" wrapText="1"/>
    </xf>
    <xf numFmtId="0" fontId="9" fillId="21" borderId="10" xfId="0" applyFont="1" applyFill="1" applyBorder="1" applyAlignment="1">
      <alignment horizontal="left" wrapText="1"/>
    </xf>
    <xf numFmtId="43" fontId="64" fillId="8" borderId="10" xfId="0" applyNumberFormat="1" applyFont="1" applyFill="1" applyBorder="1" applyAlignment="1">
      <alignment horizontal="center" wrapText="1"/>
    </xf>
    <xf numFmtId="0" fontId="59" fillId="21" borderId="78" xfId="0" applyFont="1" applyFill="1" applyBorder="1" applyAlignment="1">
      <alignment horizontal="center" vertical="center" wrapText="1"/>
    </xf>
    <xf numFmtId="0" fontId="59" fillId="21" borderId="79" xfId="0" applyFont="1" applyFill="1" applyBorder="1" applyAlignment="1">
      <alignment horizontal="center" vertical="center" wrapText="1"/>
    </xf>
    <xf numFmtId="0" fontId="59" fillId="21" borderId="80" xfId="0" applyFont="1" applyFill="1" applyBorder="1" applyAlignment="1">
      <alignment horizontal="center" vertical="center" wrapText="1"/>
    </xf>
    <xf numFmtId="0" fontId="63" fillId="11" borderId="12" xfId="0" applyFont="1" applyFill="1" applyBorder="1" applyAlignment="1">
      <alignment wrapText="1"/>
    </xf>
    <xf numFmtId="0" fontId="59" fillId="11" borderId="12" xfId="0" applyFont="1" applyFill="1" applyBorder="1" applyAlignment="1">
      <alignment wrapText="1"/>
    </xf>
    <xf numFmtId="0" fontId="9" fillId="21" borderId="12" xfId="0" applyFont="1" applyFill="1" applyBorder="1" applyAlignment="1">
      <alignment horizontal="left" wrapText="1"/>
    </xf>
    <xf numFmtId="0" fontId="63" fillId="11" borderId="12" xfId="0" applyFont="1" applyFill="1" applyBorder="1" applyAlignment="1">
      <alignment vertical="center" wrapText="1"/>
    </xf>
    <xf numFmtId="0" fontId="59" fillId="21" borderId="81" xfId="0" applyFont="1" applyFill="1" applyBorder="1" applyAlignment="1">
      <alignment vertical="center" wrapText="1"/>
    </xf>
    <xf numFmtId="0" fontId="63" fillId="11" borderId="82" xfId="0" applyFont="1" applyFill="1" applyBorder="1" applyAlignment="1">
      <alignment vertical="center" wrapText="1"/>
    </xf>
    <xf numFmtId="0" fontId="59" fillId="11" borderId="82" xfId="0" applyFont="1" applyFill="1" applyBorder="1" applyAlignment="1">
      <alignment vertical="center" wrapText="1"/>
    </xf>
    <xf numFmtId="0" fontId="59" fillId="21" borderId="82" xfId="0" applyFont="1" applyFill="1" applyBorder="1" applyAlignment="1">
      <alignment vertical="center" wrapText="1"/>
    </xf>
    <xf numFmtId="0" fontId="63" fillId="11" borderId="82" xfId="0" applyFont="1" applyFill="1" applyBorder="1" applyAlignment="1">
      <alignment wrapText="1"/>
    </xf>
    <xf numFmtId="0" fontId="59" fillId="11" borderId="82" xfId="0" applyFont="1" applyFill="1" applyBorder="1" applyAlignment="1">
      <alignment wrapText="1"/>
    </xf>
    <xf numFmtId="0" fontId="59" fillId="21" borderId="82" xfId="0" applyFont="1" applyFill="1" applyBorder="1" applyAlignment="1">
      <alignment wrapText="1"/>
    </xf>
    <xf numFmtId="0" fontId="64" fillId="5" borderId="10" xfId="0" applyFont="1" applyFill="1" applyBorder="1" applyAlignment="1">
      <alignment horizontal="center" wrapText="1"/>
    </xf>
    <xf numFmtId="0" fontId="64" fillId="5" borderId="44" xfId="0" applyFont="1" applyFill="1" applyBorder="1" applyAlignment="1">
      <alignment horizontal="center" wrapText="1"/>
    </xf>
    <xf numFmtId="43" fontId="64" fillId="0" borderId="44" xfId="0" applyNumberFormat="1" applyFont="1" applyFill="1" applyBorder="1" applyAlignment="1">
      <alignment horizontal="center" wrapText="1"/>
    </xf>
    <xf numFmtId="0" fontId="59" fillId="11" borderId="85" xfId="0" applyFont="1" applyFill="1" applyBorder="1" applyAlignment="1">
      <alignment wrapText="1"/>
    </xf>
    <xf numFmtId="0" fontId="59" fillId="11" borderId="56" xfId="0" applyFont="1" applyFill="1" applyBorder="1" applyAlignment="1">
      <alignment wrapText="1"/>
    </xf>
    <xf numFmtId="0" fontId="63" fillId="11" borderId="39" xfId="0" applyFont="1" applyFill="1" applyBorder="1" applyAlignment="1">
      <alignment wrapText="1"/>
    </xf>
    <xf numFmtId="43" fontId="9" fillId="0" borderId="39" xfId="0" applyNumberFormat="1" applyFont="1" applyFill="1" applyBorder="1" applyAlignment="1">
      <alignment horizontal="center" wrapText="1"/>
    </xf>
    <xf numFmtId="0" fontId="9" fillId="21" borderId="80" xfId="0" applyFont="1" applyFill="1" applyBorder="1" applyAlignment="1">
      <alignment wrapText="1"/>
    </xf>
    <xf numFmtId="0" fontId="9" fillId="21" borderId="78" xfId="0" applyFont="1" applyFill="1" applyBorder="1" applyAlignment="1">
      <alignment wrapText="1"/>
    </xf>
    <xf numFmtId="43" fontId="9" fillId="21" borderId="79" xfId="0" applyNumberFormat="1" applyFont="1" applyFill="1" applyBorder="1" applyAlignment="1">
      <alignment horizontal="center" wrapText="1"/>
    </xf>
    <xf numFmtId="0" fontId="9" fillId="8" borderId="26" xfId="0" applyFont="1" applyFill="1" applyBorder="1" applyAlignment="1">
      <alignment wrapText="1"/>
    </xf>
    <xf numFmtId="43" fontId="64" fillId="0" borderId="54" xfId="0" applyNumberFormat="1" applyFont="1" applyFill="1" applyBorder="1" applyAlignment="1">
      <alignment horizontal="center" wrapText="1"/>
    </xf>
    <xf numFmtId="43" fontId="9" fillId="0" borderId="54" xfId="0" applyNumberFormat="1" applyFont="1" applyFill="1" applyBorder="1" applyAlignment="1">
      <alignment horizontal="center" wrapText="1"/>
    </xf>
    <xf numFmtId="0" fontId="9" fillId="8" borderId="54" xfId="0" applyFont="1" applyFill="1" applyBorder="1" applyAlignment="1">
      <alignment wrapText="1"/>
    </xf>
    <xf numFmtId="43" fontId="64" fillId="0" borderId="86" xfId="0" applyNumberFormat="1" applyFont="1" applyFill="1" applyBorder="1" applyAlignment="1">
      <alignment horizontal="center" wrapText="1"/>
    </xf>
    <xf numFmtId="43" fontId="9" fillId="0" borderId="84" xfId="0" applyNumberFormat="1" applyFont="1" applyFill="1" applyBorder="1" applyAlignment="1">
      <alignment horizontal="center" wrapText="1"/>
    </xf>
    <xf numFmtId="43" fontId="64" fillId="0" borderId="39" xfId="0" applyNumberFormat="1" applyFont="1" applyFill="1" applyBorder="1" applyAlignment="1">
      <alignment horizontal="center" wrapText="1"/>
    </xf>
    <xf numFmtId="43" fontId="9" fillId="0" borderId="79" xfId="0" applyNumberFormat="1" applyFont="1" applyFill="1" applyBorder="1" applyAlignment="1">
      <alignment horizontal="center" wrapText="1"/>
    </xf>
    <xf numFmtId="43" fontId="64" fillId="0" borderId="26" xfId="0" applyNumberFormat="1" applyFont="1" applyFill="1" applyBorder="1" applyAlignment="1">
      <alignment horizontal="center" wrapText="1"/>
    </xf>
    <xf numFmtId="43" fontId="64" fillId="0" borderId="84" xfId="0" applyNumberFormat="1" applyFont="1" applyFill="1" applyBorder="1" applyAlignment="1">
      <alignment horizontal="center" wrapText="1"/>
    </xf>
    <xf numFmtId="43" fontId="64" fillId="0" borderId="83" xfId="0" applyNumberFormat="1" applyFont="1" applyFill="1" applyBorder="1" applyAlignment="1">
      <alignment horizontal="center" wrapText="1"/>
    </xf>
    <xf numFmtId="0" fontId="63" fillId="11" borderId="44" xfId="0" applyFont="1" applyFill="1" applyBorder="1" applyAlignment="1">
      <alignment wrapText="1"/>
    </xf>
    <xf numFmtId="0" fontId="9" fillId="21" borderId="78" xfId="0" applyFont="1" applyFill="1" applyBorder="1" applyAlignment="1">
      <alignment horizontal="center" vertical="center" wrapText="1"/>
    </xf>
    <xf numFmtId="0" fontId="9" fillId="21" borderId="79" xfId="0" applyFont="1" applyFill="1" applyBorder="1" applyAlignment="1">
      <alignment horizontal="center" vertical="center" wrapText="1"/>
    </xf>
    <xf numFmtId="0" fontId="9" fillId="21" borderId="80" xfId="0" applyFont="1" applyFill="1" applyBorder="1" applyAlignment="1">
      <alignment horizontal="center" vertical="center" wrapText="1"/>
    </xf>
    <xf numFmtId="0" fontId="63" fillId="11" borderId="27" xfId="0" applyFont="1" applyFill="1" applyBorder="1" applyAlignment="1">
      <alignment wrapText="1"/>
    </xf>
    <xf numFmtId="0" fontId="63" fillId="11" borderId="81" xfId="0" applyFont="1" applyFill="1" applyBorder="1" applyAlignment="1">
      <alignment wrapText="1"/>
    </xf>
    <xf numFmtId="0" fontId="64" fillId="5" borderId="27" xfId="0" applyFont="1" applyFill="1" applyBorder="1" applyAlignment="1">
      <alignment wrapText="1"/>
    </xf>
    <xf numFmtId="0" fontId="64" fillId="5" borderId="12" xfId="0" applyFont="1" applyFill="1" applyBorder="1" applyAlignment="1">
      <alignment wrapText="1"/>
    </xf>
    <xf numFmtId="0" fontId="64" fillId="5" borderId="81" xfId="0" applyFont="1" applyFill="1" applyBorder="1" applyAlignment="1">
      <alignment wrapText="1"/>
    </xf>
    <xf numFmtId="0" fontId="64" fillId="5" borderId="82" xfId="0" applyFont="1" applyFill="1" applyBorder="1" applyAlignment="1">
      <alignment wrapText="1"/>
    </xf>
    <xf numFmtId="0" fontId="64" fillId="5" borderId="85" xfId="0" applyFont="1" applyFill="1" applyBorder="1" applyAlignment="1">
      <alignment wrapText="1"/>
    </xf>
    <xf numFmtId="0" fontId="63" fillId="11" borderId="85" xfId="0" applyFont="1" applyFill="1" applyBorder="1" applyAlignment="1">
      <alignment wrapText="1"/>
    </xf>
    <xf numFmtId="0" fontId="63" fillId="11" borderId="56" xfId="0" applyFont="1" applyFill="1" applyBorder="1" applyAlignment="1">
      <alignment wrapText="1"/>
    </xf>
    <xf numFmtId="0" fontId="59" fillId="21" borderId="14" xfId="0" applyFont="1" applyFill="1" applyBorder="1" applyAlignment="1">
      <alignment wrapText="1"/>
    </xf>
    <xf numFmtId="0" fontId="63" fillId="5" borderId="10" xfId="0" applyFont="1" applyFill="1" applyBorder="1" applyAlignment="1">
      <alignment horizontal="center" vertical="center" wrapText="1"/>
    </xf>
    <xf numFmtId="0" fontId="63" fillId="5" borderId="44" xfId="0" applyFont="1" applyFill="1" applyBorder="1" applyAlignment="1">
      <alignment horizontal="center" vertical="center" wrapText="1"/>
    </xf>
    <xf numFmtId="0" fontId="63" fillId="12" borderId="27" xfId="0" applyFont="1" applyFill="1" applyBorder="1" applyAlignment="1">
      <alignment vertical="center" wrapText="1"/>
    </xf>
    <xf numFmtId="0" fontId="63" fillId="5" borderId="12" xfId="0" applyFont="1" applyFill="1" applyBorder="1" applyAlignment="1">
      <alignment vertical="center" wrapText="1"/>
    </xf>
    <xf numFmtId="0" fontId="63" fillId="5" borderId="81" xfId="0" applyFont="1" applyFill="1" applyBorder="1" applyAlignment="1">
      <alignment vertical="center" wrapText="1"/>
    </xf>
    <xf numFmtId="0" fontId="63" fillId="5" borderId="82" xfId="0" applyFont="1" applyFill="1" applyBorder="1" applyAlignment="1">
      <alignment vertical="center" wrapText="1"/>
    </xf>
    <xf numFmtId="0" fontId="63" fillId="5" borderId="85" xfId="0" applyFont="1" applyFill="1" applyBorder="1" applyAlignment="1">
      <alignment vertical="center" wrapText="1"/>
    </xf>
    <xf numFmtId="0" fontId="63" fillId="5" borderId="56" xfId="0" applyFont="1" applyFill="1" applyBorder="1" applyAlignment="1">
      <alignment vertical="center" wrapText="1"/>
    </xf>
    <xf numFmtId="0" fontId="63" fillId="5" borderId="39" xfId="0" applyFont="1" applyFill="1" applyBorder="1" applyAlignment="1">
      <alignment horizontal="center" vertical="center" wrapText="1"/>
    </xf>
    <xf numFmtId="0" fontId="59" fillId="21" borderId="14" xfId="0" applyFont="1" applyFill="1" applyBorder="1" applyAlignment="1">
      <alignment vertical="center" wrapText="1"/>
    </xf>
    <xf numFmtId="0" fontId="59" fillId="21" borderId="80" xfId="0" applyFont="1" applyFill="1" applyBorder="1" applyAlignment="1">
      <alignment vertical="center" wrapText="1"/>
    </xf>
    <xf numFmtId="0" fontId="59" fillId="21" borderId="78" xfId="0" applyFont="1" applyFill="1" applyBorder="1" applyAlignment="1">
      <alignment vertical="center" wrapText="1"/>
    </xf>
    <xf numFmtId="0" fontId="9" fillId="21" borderId="53" xfId="0" applyFont="1" applyFill="1" applyBorder="1" applyAlignment="1">
      <alignment horizontal="center" vertical="center" wrapText="1"/>
    </xf>
    <xf numFmtId="176" fontId="64" fillId="0" borderId="10" xfId="0" applyNumberFormat="1" applyFont="1" applyFill="1" applyBorder="1" applyAlignment="1">
      <alignment horizontal="center" wrapText="1"/>
    </xf>
    <xf numFmtId="176" fontId="9" fillId="0" borderId="10" xfId="0" applyNumberFormat="1" applyFont="1" applyFill="1" applyBorder="1" applyAlignment="1">
      <alignment horizontal="center" wrapText="1"/>
    </xf>
    <xf numFmtId="0" fontId="9" fillId="6" borderId="10" xfId="0" applyFont="1" applyFill="1" applyBorder="1" applyAlignment="1">
      <alignment horizontal="left" wrapText="1"/>
    </xf>
    <xf numFmtId="0" fontId="59" fillId="2" borderId="78" xfId="0" applyFont="1" applyFill="1" applyBorder="1" applyAlignment="1">
      <alignment horizontal="center" vertical="center" wrapText="1"/>
    </xf>
    <xf numFmtId="0" fontId="59" fillId="2" borderId="80" xfId="0" applyFont="1" applyFill="1" applyBorder="1" applyAlignment="1">
      <alignment horizontal="center" vertical="center" wrapText="1"/>
    </xf>
    <xf numFmtId="0" fontId="9" fillId="6" borderId="12" xfId="0" applyFont="1" applyFill="1" applyBorder="1" applyAlignment="1">
      <alignment horizontal="left" wrapText="1"/>
    </xf>
    <xf numFmtId="0" fontId="59" fillId="10" borderId="81" xfId="0" applyFont="1" applyFill="1" applyBorder="1" applyAlignment="1">
      <alignment vertical="center" wrapText="1"/>
    </xf>
    <xf numFmtId="0" fontId="59" fillId="10" borderId="82" xfId="0" applyFont="1" applyFill="1" applyBorder="1" applyAlignment="1">
      <alignment vertical="center" wrapText="1"/>
    </xf>
    <xf numFmtId="0" fontId="59" fillId="10" borderId="82" xfId="0" applyFont="1" applyFill="1" applyBorder="1" applyAlignment="1">
      <alignment wrapText="1"/>
    </xf>
    <xf numFmtId="0" fontId="9" fillId="7" borderId="80" xfId="0" applyFont="1" applyFill="1" applyBorder="1" applyAlignment="1">
      <alignment wrapText="1"/>
    </xf>
    <xf numFmtId="0" fontId="9" fillId="7" borderId="78" xfId="0" applyFont="1" applyFill="1" applyBorder="1" applyAlignment="1">
      <alignment wrapText="1"/>
    </xf>
    <xf numFmtId="176" fontId="64" fillId="0" borderId="54" xfId="0" applyNumberFormat="1" applyFont="1" applyFill="1" applyBorder="1" applyAlignment="1">
      <alignment horizontal="center" wrapText="1"/>
    </xf>
    <xf numFmtId="176" fontId="9" fillId="0" borderId="54" xfId="0" applyNumberFormat="1" applyFont="1" applyFill="1" applyBorder="1" applyAlignment="1">
      <alignment horizontal="center" wrapText="1"/>
    </xf>
    <xf numFmtId="43" fontId="64" fillId="8" borderId="44" xfId="0" applyNumberFormat="1" applyFont="1" applyFill="1" applyBorder="1" applyAlignment="1">
      <alignment horizontal="center" wrapText="1"/>
    </xf>
    <xf numFmtId="0" fontId="59" fillId="22" borderId="14" xfId="0" applyFont="1" applyFill="1" applyBorder="1" applyAlignment="1">
      <alignment wrapText="1"/>
    </xf>
    <xf numFmtId="43" fontId="9" fillId="9" borderId="79" xfId="0" applyNumberFormat="1" applyFont="1" applyFill="1" applyBorder="1" applyAlignment="1">
      <alignment horizontal="center" wrapText="1"/>
    </xf>
    <xf numFmtId="43" fontId="63" fillId="0" borderId="10" xfId="0" applyNumberFormat="1" applyFont="1" applyFill="1" applyBorder="1" applyAlignment="1">
      <alignment horizontal="center" wrapText="1"/>
    </xf>
    <xf numFmtId="0" fontId="63" fillId="5" borderId="44" xfId="0" applyFont="1" applyFill="1" applyBorder="1" applyAlignment="1">
      <alignment horizontal="center" wrapText="1"/>
    </xf>
    <xf numFmtId="43" fontId="63" fillId="0" borderId="44" xfId="0" applyNumberFormat="1" applyFont="1" applyFill="1" applyBorder="1" applyAlignment="1">
      <alignment horizontal="center" wrapText="1"/>
    </xf>
    <xf numFmtId="0" fontId="65" fillId="5" borderId="27" xfId="0" applyFont="1" applyFill="1" applyBorder="1" applyAlignment="1">
      <alignment wrapText="1"/>
    </xf>
    <xf numFmtId="0" fontId="63" fillId="5" borderId="56" xfId="0" applyFont="1" applyFill="1" applyBorder="1" applyAlignment="1">
      <alignment wrapText="1"/>
    </xf>
    <xf numFmtId="0" fontId="63" fillId="5" borderId="39" xfId="0" applyFont="1" applyFill="1" applyBorder="1" applyAlignment="1">
      <alignment horizontal="center" wrapText="1"/>
    </xf>
    <xf numFmtId="0" fontId="9" fillId="22" borderId="14" xfId="0" applyFont="1" applyFill="1" applyBorder="1" applyAlignment="1">
      <alignment wrapText="1"/>
    </xf>
    <xf numFmtId="0" fontId="9" fillId="7" borderId="79" xfId="0" applyFont="1" applyFill="1" applyBorder="1" applyAlignment="1">
      <alignment wrapText="1"/>
    </xf>
    <xf numFmtId="43" fontId="63" fillId="0" borderId="26" xfId="0" applyNumberFormat="1" applyFont="1" applyFill="1" applyBorder="1" applyAlignment="1">
      <alignment horizontal="center" wrapText="1"/>
    </xf>
    <xf numFmtId="43" fontId="63" fillId="0" borderId="54" xfId="0" applyNumberFormat="1" applyFont="1" applyFill="1" applyBorder="1" applyAlignment="1">
      <alignment horizontal="center" wrapText="1"/>
    </xf>
    <xf numFmtId="43" fontId="9" fillId="0" borderId="86" xfId="0" applyNumberFormat="1" applyFont="1" applyFill="1" applyBorder="1" applyAlignment="1">
      <alignment horizontal="center" wrapText="1"/>
    </xf>
    <xf numFmtId="0" fontId="9" fillId="21" borderId="14" xfId="0" applyFont="1" applyFill="1" applyBorder="1" applyAlignment="1">
      <alignment horizontal="center" wrapText="1"/>
    </xf>
    <xf numFmtId="0" fontId="9" fillId="21" borderId="80" xfId="0" applyFont="1" applyFill="1" applyBorder="1" applyAlignment="1">
      <alignment horizontal="center" wrapText="1"/>
    </xf>
    <xf numFmtId="0" fontId="9" fillId="21" borderId="78" xfId="0" applyFont="1" applyFill="1" applyBorder="1" applyAlignment="1">
      <alignment horizontal="center" wrapText="1"/>
    </xf>
    <xf numFmtId="0" fontId="9" fillId="21" borderId="79" xfId="0" applyFont="1" applyFill="1" applyBorder="1" applyAlignment="1">
      <alignment horizontal="center" wrapText="1"/>
    </xf>
    <xf numFmtId="0" fontId="9" fillId="9" borderId="78" xfId="0" applyFont="1" applyFill="1" applyBorder="1" applyAlignment="1">
      <alignment horizontal="center" vertical="center" wrapText="1"/>
    </xf>
    <xf numFmtId="0" fontId="9" fillId="9" borderId="79" xfId="0" applyFont="1" applyFill="1" applyBorder="1" applyAlignment="1">
      <alignment horizontal="center" vertical="center" wrapText="1"/>
    </xf>
    <xf numFmtId="0" fontId="77" fillId="0" borderId="0" xfId="0" applyFont="1" applyFill="1" applyBorder="1" applyAlignment="1">
      <alignment horizontal="center" vertical="center" wrapText="1"/>
    </xf>
    <xf numFmtId="0" fontId="67" fillId="0" borderId="15" xfId="0" applyFont="1" applyBorder="1" applyAlignment="1">
      <alignment vertical="top" wrapText="1"/>
    </xf>
    <xf numFmtId="0" fontId="0" fillId="0" borderId="12" xfId="0" applyBorder="1"/>
    <xf numFmtId="0" fontId="0" fillId="0" borderId="11" xfId="0" applyBorder="1"/>
    <xf numFmtId="0" fontId="0" fillId="0" borderId="59" xfId="0" applyBorder="1"/>
    <xf numFmtId="0" fontId="0" fillId="0" borderId="11" xfId="0" applyBorder="1" applyAlignment="1">
      <alignment wrapText="1"/>
    </xf>
    <xf numFmtId="0" fontId="0" fillId="0" borderId="42" xfId="0" applyBorder="1" applyAlignment="1">
      <alignment horizontal="left" vertical="top" wrapText="1"/>
    </xf>
    <xf numFmtId="0" fontId="0" fillId="0" borderId="42" xfId="0" applyBorder="1" applyAlignment="1">
      <alignment wrapText="1"/>
    </xf>
    <xf numFmtId="0" fontId="0" fillId="0" borderId="11" xfId="0" applyBorder="1" applyAlignment="1">
      <alignment horizontal="left" wrapText="1"/>
    </xf>
    <xf numFmtId="0" fontId="0" fillId="0" borderId="11" xfId="0" applyFill="1" applyBorder="1" applyAlignment="1">
      <alignment vertical="top" wrapText="1"/>
    </xf>
    <xf numFmtId="0" fontId="0" fillId="0" borderId="11" xfId="0" applyFill="1" applyBorder="1" applyAlignment="1">
      <alignment wrapText="1"/>
    </xf>
    <xf numFmtId="0" fontId="0" fillId="0" borderId="48" xfId="0" applyFont="1" applyBorder="1"/>
    <xf numFmtId="0" fontId="67" fillId="0" borderId="15" xfId="0" applyFont="1" applyBorder="1" applyAlignment="1">
      <alignment vertical="top" wrapText="1"/>
    </xf>
    <xf numFmtId="0" fontId="8" fillId="0" borderId="15" xfId="0" applyFont="1" applyBorder="1" applyAlignment="1">
      <alignment vertical="top" wrapText="1"/>
    </xf>
    <xf numFmtId="0" fontId="8" fillId="0" borderId="16" xfId="0" applyFont="1" applyBorder="1" applyAlignment="1">
      <alignment vertical="top" wrapText="1"/>
    </xf>
    <xf numFmtId="0" fontId="67" fillId="0" borderId="16" xfId="0" applyFont="1" applyBorder="1" applyAlignment="1">
      <alignment horizontal="right" vertical="top" wrapText="1"/>
    </xf>
    <xf numFmtId="0" fontId="67" fillId="0" borderId="21" xfId="0" applyFont="1" applyBorder="1" applyAlignment="1">
      <alignment horizontal="right" vertical="top" wrapText="1"/>
    </xf>
    <xf numFmtId="0" fontId="8" fillId="0" borderId="23" xfId="0" applyFont="1" applyBorder="1" applyAlignment="1">
      <alignment vertical="top" wrapText="1"/>
    </xf>
    <xf numFmtId="0" fontId="8" fillId="0" borderId="93" xfId="0" applyFont="1" applyBorder="1" applyAlignment="1">
      <alignment vertical="top" wrapText="1"/>
    </xf>
    <xf numFmtId="0" fontId="67" fillId="0" borderId="15" xfId="0" applyFont="1" applyBorder="1" applyAlignment="1">
      <alignment horizontal="right" vertical="top" wrapText="1"/>
    </xf>
    <xf numFmtId="0" fontId="59" fillId="23" borderId="82" xfId="0" applyFont="1" applyFill="1" applyBorder="1" applyAlignment="1">
      <alignment wrapText="1"/>
    </xf>
    <xf numFmtId="0" fontId="9" fillId="23" borderId="12" xfId="0" applyFont="1" applyFill="1" applyBorder="1" applyAlignment="1">
      <alignment horizontal="left" wrapText="1"/>
    </xf>
    <xf numFmtId="0" fontId="9" fillId="23" borderId="10" xfId="0" applyFont="1" applyFill="1" applyBorder="1" applyAlignment="1">
      <alignment horizontal="left" wrapText="1"/>
    </xf>
    <xf numFmtId="0" fontId="0" fillId="0" borderId="52" xfId="0" applyFill="1" applyBorder="1"/>
    <xf numFmtId="0" fontId="9" fillId="6" borderId="10" xfId="0" applyFont="1" applyFill="1" applyBorder="1" applyAlignment="1">
      <alignment horizontal="center" wrapText="1"/>
    </xf>
    <xf numFmtId="0" fontId="64" fillId="5" borderId="10" xfId="0" applyFont="1" applyFill="1" applyBorder="1" applyAlignment="1">
      <alignment wrapText="1"/>
    </xf>
    <xf numFmtId="0" fontId="9" fillId="7" borderId="10" xfId="0" applyFont="1" applyFill="1" applyBorder="1" applyAlignment="1">
      <alignment wrapText="1"/>
    </xf>
    <xf numFmtId="0" fontId="77" fillId="0" borderId="10" xfId="0" applyFont="1" applyBorder="1" applyAlignment="1">
      <alignment horizontal="center" vertical="center" wrapText="1"/>
    </xf>
    <xf numFmtId="49" fontId="77" fillId="0" borderId="10" xfId="0" applyNumberFormat="1" applyFont="1" applyBorder="1" applyAlignment="1">
      <alignment horizontal="center" vertical="center" wrapText="1"/>
    </xf>
    <xf numFmtId="174" fontId="77" fillId="0" borderId="10" xfId="0" applyNumberFormat="1" applyFont="1" applyBorder="1" applyAlignment="1">
      <alignment horizontal="center" vertical="center" wrapText="1"/>
    </xf>
    <xf numFmtId="2" fontId="77" fillId="0" borderId="10" xfId="0" applyNumberFormat="1" applyFont="1" applyBorder="1" applyAlignment="1">
      <alignment horizontal="center" vertical="center" wrapText="1"/>
    </xf>
    <xf numFmtId="0" fontId="77" fillId="2" borderId="10" xfId="0" applyFont="1" applyFill="1" applyBorder="1" applyAlignment="1">
      <alignment horizontal="center" vertical="top"/>
    </xf>
    <xf numFmtId="0" fontId="74" fillId="2" borderId="10" xfId="0" applyFont="1" applyFill="1" applyBorder="1" applyAlignment="1">
      <alignment horizontal="left" vertical="top" wrapText="1"/>
    </xf>
    <xf numFmtId="0" fontId="74" fillId="0" borderId="10" xfId="0" applyFont="1" applyBorder="1" applyAlignment="1">
      <alignment horizontal="center" vertical="top"/>
    </xf>
    <xf numFmtId="0" fontId="74" fillId="0" borderId="10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left" vertical="center"/>
    </xf>
    <xf numFmtId="0" fontId="11" fillId="0" borderId="10" xfId="0" applyFont="1" applyBorder="1" applyAlignment="1">
      <alignment vertical="center"/>
    </xf>
    <xf numFmtId="0" fontId="8" fillId="0" borderId="10" xfId="0" applyFont="1" applyBorder="1" applyAlignment="1">
      <alignment horizontal="left"/>
    </xf>
    <xf numFmtId="0" fontId="40" fillId="0" borderId="10" xfId="0" applyFont="1" applyBorder="1" applyAlignment="1">
      <alignment vertical="center"/>
    </xf>
    <xf numFmtId="0" fontId="48" fillId="0" borderId="10" xfId="0" applyFont="1" applyBorder="1" applyAlignment="1">
      <alignment vertical="center"/>
    </xf>
    <xf numFmtId="0" fontId="66" fillId="0" borderId="10" xfId="0" applyFont="1" applyBorder="1" applyAlignment="1">
      <alignment vertical="center"/>
    </xf>
    <xf numFmtId="0" fontId="11" fillId="0" borderId="1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/>
    <xf numFmtId="43" fontId="0" fillId="0" borderId="0" xfId="0" applyNumberFormat="1"/>
    <xf numFmtId="0" fontId="0" fillId="0" borderId="0" xfId="0" applyAlignment="1">
      <alignment horizontal="left" wrapText="1"/>
    </xf>
    <xf numFmtId="0" fontId="59" fillId="2" borderId="10" xfId="0" applyFont="1" applyFill="1" applyBorder="1" applyAlignment="1">
      <alignment horizontal="left" vertical="center" textRotation="90" wrapText="1"/>
    </xf>
    <xf numFmtId="44" fontId="101" fillId="16" borderId="0" xfId="2" applyFont="1" applyFill="1"/>
    <xf numFmtId="44" fontId="102" fillId="16" borderId="0" xfId="2" applyFont="1" applyFill="1"/>
    <xf numFmtId="44" fontId="75" fillId="24" borderId="1" xfId="2" applyFont="1" applyFill="1" applyBorder="1" applyAlignment="1" applyProtection="1">
      <alignment horizontal="center" vertical="center" wrapText="1"/>
    </xf>
    <xf numFmtId="44" fontId="75" fillId="8" borderId="97" xfId="2" applyFont="1" applyFill="1" applyBorder="1" applyAlignment="1" applyProtection="1">
      <alignment horizontal="center" vertical="center" wrapText="1"/>
    </xf>
    <xf numFmtId="0" fontId="41" fillId="0" borderId="0" xfId="0" applyFont="1" applyAlignment="1">
      <alignment horizontal="left" wrapText="1"/>
    </xf>
    <xf numFmtId="0" fontId="46" fillId="0" borderId="0" xfId="0" applyFont="1" applyAlignment="1">
      <alignment horizontal="left" wrapText="1"/>
    </xf>
    <xf numFmtId="0" fontId="98" fillId="0" borderId="0" xfId="0" applyFont="1" applyAlignment="1">
      <alignment horizontal="left" wrapText="1"/>
    </xf>
    <xf numFmtId="0" fontId="38" fillId="0" borderId="0" xfId="0" applyFont="1" applyAlignment="1">
      <alignment horizontal="left" wrapText="1"/>
    </xf>
    <xf numFmtId="0" fontId="100" fillId="0" borderId="96" xfId="0" applyFont="1" applyBorder="1" applyAlignment="1">
      <alignment horizont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59" fillId="21" borderId="12" xfId="0" applyFont="1" applyFill="1" applyBorder="1" applyAlignment="1">
      <alignment horizontal="left" vertical="center" wrapText="1"/>
    </xf>
    <xf numFmtId="0" fontId="59" fillId="21" borderId="10" xfId="0" applyFont="1" applyFill="1" applyBorder="1" applyAlignment="1">
      <alignment horizontal="left" vertical="center" wrapText="1"/>
    </xf>
    <xf numFmtId="0" fontId="59" fillId="5" borderId="11" xfId="0" applyFont="1" applyFill="1" applyBorder="1" applyAlignment="1">
      <alignment horizontal="left" vertical="center" wrapText="1"/>
    </xf>
    <xf numFmtId="0" fontId="59" fillId="5" borderId="12" xfId="0" applyFont="1" applyFill="1" applyBorder="1" applyAlignment="1">
      <alignment horizontal="left" vertical="center" wrapText="1"/>
    </xf>
    <xf numFmtId="0" fontId="59" fillId="7" borderId="11" xfId="0" applyFont="1" applyFill="1" applyBorder="1" applyAlignment="1">
      <alignment horizontal="left" vertical="center" wrapText="1"/>
    </xf>
    <xf numFmtId="0" fontId="59" fillId="7" borderId="13" xfId="0" applyFont="1" applyFill="1" applyBorder="1" applyAlignment="1">
      <alignment horizontal="left" vertical="center" wrapText="1"/>
    </xf>
    <xf numFmtId="0" fontId="59" fillId="7" borderId="12" xfId="0" applyFont="1" applyFill="1" applyBorder="1" applyAlignment="1">
      <alignment horizontal="left" vertical="center" wrapText="1"/>
    </xf>
    <xf numFmtId="180" fontId="59" fillId="8" borderId="10" xfId="0" applyNumberFormat="1" applyFont="1" applyFill="1" applyBorder="1" applyAlignment="1">
      <alignment horizontal="center" vertical="center" wrapText="1"/>
    </xf>
    <xf numFmtId="0" fontId="59" fillId="21" borderId="27" xfId="0" applyFont="1" applyFill="1" applyBorder="1" applyAlignment="1">
      <alignment horizontal="left" vertical="center" wrapText="1"/>
    </xf>
    <xf numFmtId="0" fontId="59" fillId="21" borderId="44" xfId="0" applyFont="1" applyFill="1" applyBorder="1" applyAlignment="1">
      <alignment horizontal="left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9" borderId="87" xfId="0" applyFont="1" applyFill="1" applyBorder="1" applyAlignment="1">
      <alignment horizontal="center" vertical="center" wrapText="1"/>
    </xf>
    <xf numFmtId="0" fontId="9" fillId="9" borderId="88" xfId="0" applyFont="1" applyFill="1" applyBorder="1" applyAlignment="1">
      <alignment horizontal="center" vertical="center" wrapText="1"/>
    </xf>
    <xf numFmtId="0" fontId="9" fillId="9" borderId="91" xfId="0" applyFont="1" applyFill="1" applyBorder="1" applyAlignment="1">
      <alignment horizontal="center" vertical="center" wrapText="1"/>
    </xf>
    <xf numFmtId="0" fontId="9" fillId="9" borderId="92" xfId="0" applyFont="1" applyFill="1" applyBorder="1" applyAlignment="1">
      <alignment horizontal="center" vertical="center" wrapText="1"/>
    </xf>
    <xf numFmtId="0" fontId="9" fillId="9" borderId="89" xfId="0" applyFont="1" applyFill="1" applyBorder="1" applyAlignment="1">
      <alignment horizontal="center" vertical="center" wrapText="1"/>
    </xf>
    <xf numFmtId="0" fontId="9" fillId="9" borderId="90" xfId="0" applyFont="1" applyFill="1" applyBorder="1" applyAlignment="1">
      <alignment horizontal="center" vertical="center" wrapText="1"/>
    </xf>
    <xf numFmtId="0" fontId="59" fillId="10" borderId="27" xfId="0" applyFont="1" applyFill="1" applyBorder="1" applyAlignment="1">
      <alignment horizontal="left" vertical="center" wrapText="1"/>
    </xf>
    <xf numFmtId="0" fontId="59" fillId="10" borderId="44" xfId="0" applyFont="1" applyFill="1" applyBorder="1" applyAlignment="1">
      <alignment horizontal="left" vertical="center" wrapText="1"/>
    </xf>
    <xf numFmtId="0" fontId="59" fillId="10" borderId="12" xfId="0" applyFont="1" applyFill="1" applyBorder="1" applyAlignment="1">
      <alignment horizontal="left" vertical="center" wrapText="1"/>
    </xf>
    <xf numFmtId="0" fontId="59" fillId="10" borderId="10" xfId="0" applyFont="1" applyFill="1" applyBorder="1" applyAlignment="1">
      <alignment horizontal="left" vertical="center" wrapText="1"/>
    </xf>
    <xf numFmtId="0" fontId="9" fillId="6" borderId="12" xfId="0" applyFont="1" applyFill="1" applyBorder="1" applyAlignment="1">
      <alignment horizontal="left" vertical="center" wrapText="1"/>
    </xf>
    <xf numFmtId="0" fontId="9" fillId="6" borderId="10" xfId="0" applyFont="1" applyFill="1" applyBorder="1" applyAlignment="1">
      <alignment horizontal="left" vertical="center" wrapText="1"/>
    </xf>
    <xf numFmtId="0" fontId="72" fillId="0" borderId="33" xfId="3" applyFont="1" applyBorder="1" applyAlignment="1">
      <alignment horizontal="left" vertical="center"/>
    </xf>
    <xf numFmtId="0" fontId="72" fillId="0" borderId="34" xfId="3" applyFont="1" applyBorder="1" applyAlignment="1">
      <alignment horizontal="left" vertical="center"/>
    </xf>
    <xf numFmtId="0" fontId="0" fillId="0" borderId="29" xfId="0" applyBorder="1" applyAlignment="1">
      <alignment vertical="top" wrapText="1"/>
    </xf>
    <xf numFmtId="0" fontId="67" fillId="0" borderId="15" xfId="0" applyFont="1" applyBorder="1" applyAlignment="1">
      <alignment vertical="top" wrapText="1"/>
    </xf>
    <xf numFmtId="0" fontId="67" fillId="0" borderId="29" xfId="0" applyFont="1" applyBorder="1" applyAlignment="1">
      <alignment vertical="top" wrapText="1"/>
    </xf>
    <xf numFmtId="0" fontId="67" fillId="0" borderId="95" xfId="0" applyFont="1" applyBorder="1" applyAlignment="1">
      <alignment vertical="top" wrapText="1"/>
    </xf>
    <xf numFmtId="0" fontId="79" fillId="0" borderId="29" xfId="0" applyFont="1" applyBorder="1" applyAlignment="1">
      <alignment vertical="top" wrapText="1"/>
    </xf>
    <xf numFmtId="0" fontId="79" fillId="0" borderId="95" xfId="0" applyFont="1" applyBorder="1" applyAlignment="1">
      <alignment vertical="top" wrapText="1"/>
    </xf>
    <xf numFmtId="0" fontId="8" fillId="0" borderId="29" xfId="0" applyFont="1" applyBorder="1" applyAlignment="1">
      <alignment vertical="top" wrapText="1"/>
    </xf>
    <xf numFmtId="0" fontId="8" fillId="0" borderId="95" xfId="0" applyFont="1" applyBorder="1" applyAlignment="1">
      <alignment vertical="top" wrapText="1"/>
    </xf>
    <xf numFmtId="0" fontId="67" fillId="0" borderId="29" xfId="0" applyFont="1" applyBorder="1" applyAlignment="1">
      <alignment horizontal="right" vertical="top" wrapText="1"/>
    </xf>
    <xf numFmtId="0" fontId="67" fillId="0" borderId="95" xfId="0" applyFont="1" applyBorder="1" applyAlignment="1">
      <alignment horizontal="right" vertical="top" wrapText="1"/>
    </xf>
    <xf numFmtId="0" fontId="9" fillId="2" borderId="29" xfId="0" applyFont="1" applyFill="1" applyBorder="1" applyAlignment="1">
      <alignment horizontal="center" wrapText="1"/>
    </xf>
    <xf numFmtId="0" fontId="9" fillId="2" borderId="15" xfId="0" applyFont="1" applyFill="1" applyBorder="1" applyAlignment="1">
      <alignment horizontal="center" wrapText="1"/>
    </xf>
    <xf numFmtId="0" fontId="64" fillId="5" borderId="29" xfId="0" applyFont="1" applyFill="1" applyBorder="1" applyAlignment="1">
      <alignment horizontal="center" wrapText="1"/>
    </xf>
    <xf numFmtId="0" fontId="64" fillId="5" borderId="25" xfId="0" applyFont="1" applyFill="1" applyBorder="1" applyAlignment="1">
      <alignment horizontal="center" wrapText="1"/>
    </xf>
    <xf numFmtId="0" fontId="64" fillId="5" borderId="22" xfId="0" applyFont="1" applyFill="1" applyBorder="1" applyAlignment="1">
      <alignment horizontal="center" wrapText="1"/>
    </xf>
    <xf numFmtId="0" fontId="9" fillId="7" borderId="17" xfId="0" applyFont="1" applyFill="1" applyBorder="1" applyAlignment="1">
      <alignment wrapText="1"/>
    </xf>
    <xf numFmtId="0" fontId="9" fillId="7" borderId="19" xfId="0" applyFont="1" applyFill="1" applyBorder="1" applyAlignment="1">
      <alignment wrapText="1"/>
    </xf>
    <xf numFmtId="0" fontId="9" fillId="7" borderId="18" xfId="0" applyFont="1" applyFill="1" applyBorder="1" applyAlignment="1">
      <alignment wrapText="1"/>
    </xf>
    <xf numFmtId="0" fontId="0" fillId="0" borderId="11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9" fillId="6" borderId="10" xfId="0" applyFont="1" applyFill="1" applyBorder="1" applyAlignment="1">
      <alignment horizontal="center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94" xfId="0" applyBorder="1" applyAlignment="1">
      <alignment horizontal="left" wrapText="1"/>
    </xf>
    <xf numFmtId="1" fontId="75" fillId="15" borderId="2" xfId="0" applyNumberFormat="1" applyFont="1" applyFill="1" applyBorder="1" applyAlignment="1" applyProtection="1">
      <alignment horizontal="center" vertical="center" wrapText="1"/>
    </xf>
    <xf numFmtId="1" fontId="75" fillId="15" borderId="3" xfId="0" applyNumberFormat="1" applyFont="1" applyFill="1" applyBorder="1" applyAlignment="1" applyProtection="1">
      <alignment horizontal="center" vertical="center" wrapText="1"/>
    </xf>
    <xf numFmtId="0" fontId="9" fillId="3" borderId="10" xfId="0" applyFont="1" applyFill="1" applyBorder="1" applyAlignment="1">
      <alignment horizontal="left" vertical="center"/>
    </xf>
    <xf numFmtId="0" fontId="25" fillId="6" borderId="10" xfId="0" applyFont="1" applyFill="1" applyBorder="1" applyAlignment="1">
      <alignment horizontal="left" vertical="center"/>
    </xf>
    <xf numFmtId="0" fontId="26" fillId="6" borderId="10" xfId="0" applyFont="1" applyFill="1" applyBorder="1" applyAlignment="1">
      <alignment horizontal="left" vertical="center"/>
    </xf>
    <xf numFmtId="14" fontId="27" fillId="6" borderId="10" xfId="0" applyNumberFormat="1" applyFont="1" applyFill="1" applyBorder="1" applyAlignment="1">
      <alignment horizontal="left"/>
    </xf>
  </cellXfs>
  <cellStyles count="9">
    <cellStyle name="Dane wejściowe" xfId="7" builtinId="20"/>
    <cellStyle name="Dziesiętny" xfId="1" builtinId="3"/>
    <cellStyle name="Dziesiętny 2" xfId="5"/>
    <cellStyle name="Normalny" xfId="0" builtinId="0"/>
    <cellStyle name="Normalny 2" xfId="4"/>
    <cellStyle name="Normalny 2 2" xfId="8"/>
    <cellStyle name="Normalny_Budżet - koszty pośrednie" xfId="3"/>
    <cellStyle name="Walutowy" xfId="2" builtinId="4"/>
    <cellStyle name="Złe" xfId="6" builtinId="27"/>
  </cellStyles>
  <dxfs count="0"/>
  <tableStyles count="0" defaultTableStyle="TableStyleMedium2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8"/>
  <sheetViews>
    <sheetView zoomScaleNormal="100" workbookViewId="0">
      <selection activeCell="K11" sqref="K11"/>
    </sheetView>
  </sheetViews>
  <sheetFormatPr defaultRowHeight="12.75"/>
  <cols>
    <col min="1" max="1" width="2.5703125" customWidth="1"/>
    <col min="2" max="2" width="13.5703125" customWidth="1"/>
    <col min="3" max="3" width="7" customWidth="1"/>
    <col min="4" max="4" width="11.7109375" customWidth="1"/>
    <col min="5" max="5" width="12.28515625" customWidth="1"/>
    <col min="6" max="6" width="22.28515625" customWidth="1"/>
    <col min="7" max="7" width="19.28515625" customWidth="1"/>
  </cols>
  <sheetData>
    <row r="2" spans="1:9">
      <c r="D2" s="37" t="s">
        <v>618</v>
      </c>
    </row>
    <row r="3" spans="1:9" ht="13.5" thickBot="1">
      <c r="A3" s="35"/>
      <c r="B3" s="35"/>
      <c r="C3" s="35"/>
      <c r="D3" s="35"/>
      <c r="E3" s="35"/>
      <c r="F3" s="35"/>
      <c r="G3" s="35"/>
    </row>
    <row r="4" spans="1:9" ht="21" customHeight="1" thickTop="1">
      <c r="B4" s="37" t="s">
        <v>562</v>
      </c>
      <c r="I4" s="36"/>
    </row>
    <row r="5" spans="1:9" ht="72.75" customHeight="1">
      <c r="C5" s="590" t="s">
        <v>563</v>
      </c>
      <c r="D5" s="590"/>
      <c r="E5" s="590"/>
      <c r="F5" s="590"/>
      <c r="G5" s="590"/>
    </row>
    <row r="6" spans="1:9" ht="26.25" customHeight="1">
      <c r="B6" s="37" t="s">
        <v>593</v>
      </c>
      <c r="C6" s="593" t="s">
        <v>604</v>
      </c>
      <c r="D6" s="594"/>
      <c r="E6" s="594"/>
      <c r="F6" s="594"/>
      <c r="G6" s="594"/>
    </row>
    <row r="7" spans="1:9" ht="12.75" customHeight="1">
      <c r="B7" s="37"/>
      <c r="C7" s="582"/>
      <c r="D7" s="579"/>
      <c r="E7" s="579"/>
      <c r="F7" s="579"/>
      <c r="G7" s="579"/>
    </row>
    <row r="8" spans="1:9">
      <c r="B8" s="37" t="s">
        <v>594</v>
      </c>
      <c r="C8" s="594" t="s">
        <v>595</v>
      </c>
      <c r="D8" s="594"/>
      <c r="E8" s="594"/>
      <c r="F8" s="594"/>
      <c r="G8" s="594"/>
    </row>
    <row r="9" spans="1:9">
      <c r="B9" s="37"/>
      <c r="C9" s="579"/>
      <c r="D9" s="579"/>
      <c r="E9" s="579"/>
      <c r="F9" s="579"/>
      <c r="G9" s="579"/>
    </row>
    <row r="10" spans="1:9" ht="38.25" customHeight="1">
      <c r="B10" s="37" t="s">
        <v>28</v>
      </c>
      <c r="C10" s="591" t="s">
        <v>564</v>
      </c>
      <c r="D10" s="591"/>
      <c r="E10" s="591"/>
      <c r="F10" s="591"/>
      <c r="G10" s="591"/>
    </row>
    <row r="11" spans="1:9" ht="46.5" customHeight="1">
      <c r="B11" s="37" t="s">
        <v>21</v>
      </c>
      <c r="C11" s="588" t="s">
        <v>565</v>
      </c>
      <c r="D11" s="588"/>
      <c r="E11" s="588"/>
      <c r="F11" s="588"/>
      <c r="G11" s="588"/>
    </row>
    <row r="13" spans="1:9" ht="30" customHeight="1">
      <c r="B13" s="38" t="s">
        <v>22</v>
      </c>
      <c r="C13" s="37"/>
      <c r="D13" s="37"/>
      <c r="E13" s="37"/>
      <c r="F13" s="60">
        <f>'WYKAZ CEN DO OFERTY'!C7</f>
        <v>0</v>
      </c>
    </row>
    <row r="14" spans="1:9" ht="30" customHeight="1">
      <c r="C14" s="39" t="s">
        <v>23</v>
      </c>
      <c r="E14" s="40">
        <v>0.23</v>
      </c>
      <c r="F14" s="60">
        <f>'WYKAZ CEN DO OFERTY'!D7</f>
        <v>0</v>
      </c>
    </row>
    <row r="15" spans="1:9" ht="30.75" customHeight="1" thickBot="1">
      <c r="B15" s="41" t="s">
        <v>24</v>
      </c>
      <c r="C15" s="41"/>
      <c r="D15" s="35"/>
      <c r="E15" s="35"/>
      <c r="F15" s="61">
        <f>'WYKAZ CEN DO OFERTY'!E7</f>
        <v>0</v>
      </c>
      <c r="G15" s="35"/>
    </row>
    <row r="16" spans="1:9" ht="27.75" customHeight="1" thickTop="1">
      <c r="B16" t="s">
        <v>25</v>
      </c>
      <c r="C16" s="592" t="s">
        <v>622</v>
      </c>
      <c r="D16" s="592"/>
      <c r="E16" s="592"/>
      <c r="F16" s="592"/>
      <c r="G16" s="592"/>
    </row>
    <row r="17" spans="2:7" ht="13.5" customHeight="1">
      <c r="C17" s="42"/>
    </row>
    <row r="18" spans="2:7" s="44" customFormat="1">
      <c r="B18" s="37" t="s">
        <v>349</v>
      </c>
      <c r="C18" s="43">
        <v>1</v>
      </c>
      <c r="D18" s="62" t="str">
        <f>'WYKAZ CEN DO OFERTY'!B3</f>
        <v>Roboty budowlane i instalacyjne Sieci zewnętrzne i międzyobiektowe</v>
      </c>
    </row>
    <row r="19" spans="2:7" s="44" customFormat="1" ht="12">
      <c r="C19" s="43">
        <f t="shared" ref="C19:C21" si="0">+C18+1</f>
        <v>2</v>
      </c>
      <c r="D19" s="62" t="str">
        <f>'WYKAZ CEN DO OFERTY'!B4</f>
        <v xml:space="preserve">Dostawa maszyn i wyposażenia technologicznego, wraz z montażem </v>
      </c>
    </row>
    <row r="20" spans="2:7" s="44" customFormat="1" ht="12">
      <c r="C20" s="43">
        <f t="shared" si="0"/>
        <v>3</v>
      </c>
      <c r="D20" s="62" t="str">
        <f>'WYKAZ CEN DO OFERTY'!B5</f>
        <v>Roboty elektryczne</v>
      </c>
    </row>
    <row r="21" spans="2:7" s="44" customFormat="1" ht="12">
      <c r="C21" s="43">
        <f t="shared" si="0"/>
        <v>4</v>
      </c>
      <c r="D21" s="62" t="str">
        <f>'WYKAZ CEN DO OFERTY'!B6</f>
        <v>Rozruch technologiczny</v>
      </c>
    </row>
    <row r="22" spans="2:7" s="44" customFormat="1" ht="11.25">
      <c r="C22" s="43"/>
    </row>
    <row r="23" spans="2:7" s="44" customFormat="1">
      <c r="B23" s="37" t="s">
        <v>26</v>
      </c>
      <c r="C23" s="43"/>
    </row>
    <row r="24" spans="2:7" s="44" customFormat="1" ht="25.5" customHeight="1">
      <c r="C24" s="43">
        <v>1</v>
      </c>
      <c r="D24" s="589" t="s">
        <v>317</v>
      </c>
      <c r="E24" s="589"/>
      <c r="F24" s="589"/>
      <c r="G24" s="589"/>
    </row>
    <row r="25" spans="2:7" s="44" customFormat="1" ht="12">
      <c r="C25" s="43">
        <f t="shared" ref="C25:C26" si="1">+C24+1</f>
        <v>2</v>
      </c>
      <c r="D25" s="62" t="s">
        <v>350</v>
      </c>
    </row>
    <row r="26" spans="2:7" s="44" customFormat="1" ht="12">
      <c r="C26" s="43">
        <f t="shared" si="1"/>
        <v>3</v>
      </c>
      <c r="D26" s="62" t="s">
        <v>319</v>
      </c>
    </row>
    <row r="27" spans="2:7" s="44" customFormat="1" ht="12">
      <c r="C27" s="43">
        <v>4</v>
      </c>
      <c r="D27" s="62" t="s">
        <v>351</v>
      </c>
    </row>
    <row r="28" spans="2:7" s="44" customFormat="1" ht="12">
      <c r="C28" s="43">
        <v>5</v>
      </c>
      <c r="D28" s="62" t="s">
        <v>116</v>
      </c>
    </row>
    <row r="29" spans="2:7" s="44" customFormat="1" ht="12">
      <c r="C29" s="43">
        <v>6</v>
      </c>
      <c r="D29" s="62" t="s">
        <v>566</v>
      </c>
    </row>
    <row r="30" spans="2:7" s="44" customFormat="1" ht="12">
      <c r="C30" s="43"/>
      <c r="D30" s="62"/>
    </row>
    <row r="31" spans="2:7" ht="33.75" customHeight="1">
      <c r="B31" s="45" t="s">
        <v>27</v>
      </c>
      <c r="D31" s="589" t="s">
        <v>603</v>
      </c>
      <c r="E31" s="589"/>
      <c r="F31" s="589"/>
      <c r="G31" s="589"/>
    </row>
    <row r="32" spans="2:7">
      <c r="F32" s="46"/>
    </row>
    <row r="33" spans="2:7">
      <c r="B33" s="47" t="s">
        <v>620</v>
      </c>
      <c r="D33" s="62"/>
    </row>
    <row r="34" spans="2:7">
      <c r="B34" s="47"/>
      <c r="D34" s="62"/>
    </row>
    <row r="35" spans="2:7">
      <c r="E35" s="48"/>
      <c r="F35" s="49" t="s">
        <v>19</v>
      </c>
      <c r="G35" s="50" t="s">
        <v>619</v>
      </c>
    </row>
    <row r="38" spans="2:7">
      <c r="F38" t="s">
        <v>621</v>
      </c>
    </row>
  </sheetData>
  <mergeCells count="8">
    <mergeCell ref="C11:G11"/>
    <mergeCell ref="D24:G24"/>
    <mergeCell ref="D31:G31"/>
    <mergeCell ref="C5:G5"/>
    <mergeCell ref="C10:G10"/>
    <mergeCell ref="C16:G16"/>
    <mergeCell ref="C6:G6"/>
    <mergeCell ref="C8:G8"/>
  </mergeCells>
  <phoneticPr fontId="29" type="noConversion"/>
  <pageMargins left="0.78740157480314965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1"/>
  <sheetViews>
    <sheetView topLeftCell="A4" workbookViewId="0">
      <selection activeCell="F7" sqref="F7:F11"/>
    </sheetView>
  </sheetViews>
  <sheetFormatPr defaultRowHeight="12.75"/>
  <cols>
    <col min="3" max="3" width="50.7109375" customWidth="1"/>
  </cols>
  <sheetData>
    <row r="2" spans="2:10">
      <c r="B2" s="37" t="s">
        <v>616</v>
      </c>
    </row>
    <row r="3" spans="2:10">
      <c r="C3" t="s">
        <v>571</v>
      </c>
    </row>
    <row r="6" spans="2:10" s="32" customFormat="1" ht="23.25" customHeight="1">
      <c r="B6" s="89">
        <v>7</v>
      </c>
      <c r="C6" s="65" t="s">
        <v>9</v>
      </c>
      <c r="D6" s="66" t="s">
        <v>14</v>
      </c>
      <c r="E6" s="67"/>
      <c r="F6" s="77"/>
      <c r="G6" s="69">
        <f>SUM(G7:G11)</f>
        <v>0</v>
      </c>
      <c r="H6" s="33"/>
      <c r="I6" s="31"/>
      <c r="J6" s="31"/>
    </row>
    <row r="7" spans="2:10" s="32" customFormat="1" ht="23.25" customHeight="1">
      <c r="B7" s="91">
        <v>1</v>
      </c>
      <c r="C7" s="73" t="s">
        <v>608</v>
      </c>
      <c r="D7" s="70">
        <v>1</v>
      </c>
      <c r="E7" s="73" t="s">
        <v>35</v>
      </c>
      <c r="F7" s="72"/>
      <c r="G7" s="72">
        <f>+F7*D7</f>
        <v>0</v>
      </c>
      <c r="H7" s="33"/>
      <c r="I7" s="31"/>
      <c r="J7" s="31"/>
    </row>
    <row r="8" spans="2:10" s="32" customFormat="1" ht="23.25" customHeight="1">
      <c r="B8" s="91">
        <f>B7+1</f>
        <v>2</v>
      </c>
      <c r="C8" s="73" t="s">
        <v>609</v>
      </c>
      <c r="D8" s="70">
        <v>1</v>
      </c>
      <c r="E8" s="73" t="s">
        <v>35</v>
      </c>
      <c r="F8" s="72"/>
      <c r="G8" s="72">
        <f>+F8*D8</f>
        <v>0</v>
      </c>
      <c r="H8" s="33"/>
      <c r="I8" s="31"/>
      <c r="J8" s="31"/>
    </row>
    <row r="9" spans="2:10" s="32" customFormat="1" ht="23.25" customHeight="1">
      <c r="B9" s="91">
        <f t="shared" ref="B9:B11" si="0">B8+1</f>
        <v>3</v>
      </c>
      <c r="C9" s="73" t="s">
        <v>11</v>
      </c>
      <c r="D9" s="70">
        <v>1</v>
      </c>
      <c r="E9" s="73" t="s">
        <v>35</v>
      </c>
      <c r="F9" s="72"/>
      <c r="G9" s="72">
        <f>+F9*D9</f>
        <v>0</v>
      </c>
      <c r="H9" s="33"/>
      <c r="I9" s="31"/>
      <c r="J9" s="31"/>
    </row>
    <row r="10" spans="2:10" s="32" customFormat="1" ht="23.25" customHeight="1">
      <c r="B10" s="91">
        <f t="shared" si="0"/>
        <v>4</v>
      </c>
      <c r="C10" s="73" t="s">
        <v>607</v>
      </c>
      <c r="D10" s="70">
        <v>1</v>
      </c>
      <c r="E10" s="73" t="s">
        <v>35</v>
      </c>
      <c r="F10" s="72"/>
      <c r="G10" s="72">
        <f>+F10*D10</f>
        <v>0</v>
      </c>
      <c r="H10" s="33"/>
      <c r="I10" s="31"/>
      <c r="J10" s="31"/>
    </row>
    <row r="11" spans="2:10" s="32" customFormat="1" ht="23.25" customHeight="1">
      <c r="B11" s="91">
        <f t="shared" si="0"/>
        <v>5</v>
      </c>
      <c r="C11" s="73" t="s">
        <v>10</v>
      </c>
      <c r="D11" s="70">
        <v>1</v>
      </c>
      <c r="E11" s="73" t="s">
        <v>35</v>
      </c>
      <c r="F11" s="72"/>
      <c r="G11" s="72">
        <f>+F11*D11</f>
        <v>0</v>
      </c>
      <c r="H11" s="33"/>
      <c r="I11" s="31"/>
      <c r="J11" s="3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"/>
    </sheetView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8"/>
  <sheetViews>
    <sheetView workbookViewId="0">
      <selection activeCell="C112" sqref="C112"/>
    </sheetView>
  </sheetViews>
  <sheetFormatPr defaultColWidth="11.42578125" defaultRowHeight="12.75"/>
  <cols>
    <col min="1" max="1" width="7.28515625" customWidth="1"/>
    <col min="2" max="2" width="50.42578125" customWidth="1"/>
    <col min="3" max="3" width="19.7109375" customWidth="1"/>
    <col min="4" max="4" width="21.140625" customWidth="1"/>
    <col min="5" max="5" width="18.42578125" customWidth="1"/>
    <col min="6" max="6" width="20" customWidth="1"/>
  </cols>
  <sheetData>
    <row r="1" spans="1:6" ht="27" customHeight="1">
      <c r="A1" s="114"/>
      <c r="B1" s="115" t="s">
        <v>78</v>
      </c>
      <c r="D1" s="114"/>
      <c r="E1" s="114"/>
      <c r="F1" s="114"/>
    </row>
    <row r="2" spans="1:6" ht="27" customHeight="1">
      <c r="A2" s="583" t="s">
        <v>79</v>
      </c>
      <c r="B2" s="116" t="s">
        <v>80</v>
      </c>
      <c r="C2" s="116" t="s">
        <v>81</v>
      </c>
      <c r="D2" s="116" t="s">
        <v>82</v>
      </c>
      <c r="E2" s="116" t="s">
        <v>83</v>
      </c>
      <c r="F2" s="114"/>
    </row>
    <row r="3" spans="1:6" ht="22.5">
      <c r="A3" s="117">
        <v>1</v>
      </c>
      <c r="B3" s="118" t="s">
        <v>85</v>
      </c>
      <c r="C3" s="408">
        <f>D29+D35+D43+D50</f>
        <v>0</v>
      </c>
      <c r="D3" s="408">
        <f>C3*23%</f>
        <v>0</v>
      </c>
      <c r="E3" s="408">
        <f>C3+D3</f>
        <v>0</v>
      </c>
      <c r="F3" s="114"/>
    </row>
    <row r="4" spans="1:6" ht="22.5">
      <c r="A4" s="117">
        <v>2</v>
      </c>
      <c r="B4" s="118" t="s">
        <v>84</v>
      </c>
      <c r="C4" s="408">
        <f>D79</f>
        <v>0</v>
      </c>
      <c r="D4" s="408">
        <f>C4*23%</f>
        <v>0</v>
      </c>
      <c r="E4" s="408">
        <f>C4+D4</f>
        <v>0</v>
      </c>
      <c r="F4" s="114"/>
    </row>
    <row r="5" spans="1:6" ht="14.25">
      <c r="A5" s="117">
        <v>3</v>
      </c>
      <c r="B5" s="118" t="s">
        <v>86</v>
      </c>
      <c r="C5" s="408">
        <f>D98</f>
        <v>0</v>
      </c>
      <c r="D5" s="408">
        <f>C5*23%</f>
        <v>0</v>
      </c>
      <c r="E5" s="408">
        <f>C5+D5</f>
        <v>0</v>
      </c>
      <c r="F5" s="114"/>
    </row>
    <row r="6" spans="1:6" ht="14.25">
      <c r="A6" s="117">
        <v>4</v>
      </c>
      <c r="B6" s="119" t="s">
        <v>87</v>
      </c>
      <c r="C6" s="409">
        <f>D104+D105</f>
        <v>0</v>
      </c>
      <c r="D6" s="408">
        <f>C6*23%</f>
        <v>0</v>
      </c>
      <c r="E6" s="408">
        <f>C6+D6</f>
        <v>0</v>
      </c>
      <c r="F6" s="410"/>
    </row>
    <row r="7" spans="1:6" ht="14.25">
      <c r="A7" s="597" t="s">
        <v>88</v>
      </c>
      <c r="B7" s="598"/>
      <c r="C7" s="408">
        <f>SUM(C3:C6)</f>
        <v>0</v>
      </c>
      <c r="D7" s="408">
        <f t="shared" ref="D7" si="0">C7*23%</f>
        <v>0</v>
      </c>
      <c r="E7" s="408">
        <f t="shared" ref="E7" si="1">C7+D7</f>
        <v>0</v>
      </c>
      <c r="F7" s="407"/>
    </row>
    <row r="8" spans="1:6" ht="14.25" customHeight="1">
      <c r="A8" s="599" t="s">
        <v>89</v>
      </c>
      <c r="B8" s="600"/>
      <c r="C8" s="601"/>
      <c r="D8" s="602">
        <f>E7</f>
        <v>0</v>
      </c>
      <c r="E8" s="602"/>
      <c r="F8" s="114"/>
    </row>
    <row r="9" spans="1:6" s="142" customFormat="1" ht="14.25" customHeight="1">
      <c r="A9" s="120"/>
      <c r="B9" s="120"/>
      <c r="C9" s="120"/>
      <c r="D9" s="414"/>
      <c r="E9" s="414"/>
      <c r="F9" s="415"/>
    </row>
    <row r="10" spans="1:6" ht="14.25" customHeight="1">
      <c r="A10" s="120">
        <v>1</v>
      </c>
      <c r="B10" s="416" t="s">
        <v>473</v>
      </c>
      <c r="C10" s="120"/>
      <c r="D10" s="414"/>
      <c r="E10" s="414"/>
      <c r="F10" s="114"/>
    </row>
    <row r="11" spans="1:6" ht="15" thickBot="1">
      <c r="A11" s="121" t="s">
        <v>483</v>
      </c>
      <c r="B11" s="114"/>
      <c r="C11" s="114"/>
      <c r="D11" s="114"/>
      <c r="E11" s="114"/>
      <c r="F11" s="114"/>
    </row>
    <row r="12" spans="1:6" ht="35.25" customHeight="1" thickBot="1">
      <c r="A12" s="417" t="s">
        <v>15</v>
      </c>
      <c r="B12" s="443" t="s">
        <v>90</v>
      </c>
      <c r="C12" s="441" t="s">
        <v>91</v>
      </c>
      <c r="D12" s="441" t="s">
        <v>92</v>
      </c>
      <c r="E12" s="441" t="s">
        <v>82</v>
      </c>
      <c r="F12" s="442" t="s">
        <v>93</v>
      </c>
    </row>
    <row r="13" spans="1:6" ht="16.5" customHeight="1">
      <c r="A13" s="448" t="s">
        <v>474</v>
      </c>
      <c r="B13" s="603" t="s">
        <v>317</v>
      </c>
      <c r="C13" s="604"/>
      <c r="D13" s="604"/>
      <c r="E13" s="604"/>
      <c r="F13" s="465"/>
    </row>
    <row r="14" spans="1:6" ht="16.5" customHeight="1">
      <c r="A14" s="449" t="s">
        <v>475</v>
      </c>
      <c r="B14" s="444" t="s">
        <v>110</v>
      </c>
      <c r="C14" s="436" t="s">
        <v>95</v>
      </c>
      <c r="D14" s="437">
        <f>'RBM '!G4</f>
        <v>0</v>
      </c>
      <c r="E14" s="437">
        <f>D14*23%</f>
        <v>0</v>
      </c>
      <c r="F14" s="466">
        <f>D14+E14</f>
        <v>0</v>
      </c>
    </row>
    <row r="15" spans="1:6" ht="16.5" customHeight="1">
      <c r="A15" s="449" t="s">
        <v>476</v>
      </c>
      <c r="B15" s="444" t="s">
        <v>467</v>
      </c>
      <c r="C15" s="436"/>
      <c r="D15" s="437">
        <v>0</v>
      </c>
      <c r="E15" s="437">
        <f t="shared" ref="E15:E16" si="2">D15*23%</f>
        <v>0</v>
      </c>
      <c r="F15" s="466">
        <f>D15+E15</f>
        <v>0</v>
      </c>
    </row>
    <row r="16" spans="1:6" ht="16.5" customHeight="1">
      <c r="A16" s="450" t="s">
        <v>477</v>
      </c>
      <c r="B16" s="445" t="s">
        <v>113</v>
      </c>
      <c r="C16" s="436" t="s">
        <v>95</v>
      </c>
      <c r="D16" s="438">
        <f>SUM(D14:D15)</f>
        <v>0</v>
      </c>
      <c r="E16" s="437">
        <f t="shared" si="2"/>
        <v>0</v>
      </c>
      <c r="F16" s="467">
        <f>D16+E16</f>
        <v>0</v>
      </c>
    </row>
    <row r="17" spans="1:7" ht="30" customHeight="1">
      <c r="A17" s="451" t="s">
        <v>96</v>
      </c>
      <c r="B17" s="446" t="s">
        <v>581</v>
      </c>
      <c r="C17" s="439"/>
      <c r="D17" s="439"/>
      <c r="E17" s="439"/>
      <c r="F17" s="468"/>
    </row>
    <row r="18" spans="1:7" ht="16.5" customHeight="1">
      <c r="A18" s="452" t="s">
        <v>323</v>
      </c>
      <c r="B18" s="444" t="s">
        <v>110</v>
      </c>
      <c r="C18" s="435" t="s">
        <v>95</v>
      </c>
      <c r="D18" s="437">
        <f>'RBM '!G11</f>
        <v>0</v>
      </c>
      <c r="E18" s="437">
        <f>D18*23%</f>
        <v>0</v>
      </c>
      <c r="F18" s="466">
        <f>D18+E18</f>
        <v>0</v>
      </c>
    </row>
    <row r="19" spans="1:7" ht="16.5" customHeight="1">
      <c r="A19" s="453" t="s">
        <v>324</v>
      </c>
      <c r="B19" s="445" t="s">
        <v>544</v>
      </c>
      <c r="C19" s="435" t="s">
        <v>95</v>
      </c>
      <c r="D19" s="438">
        <f>SUM(D18:D18)</f>
        <v>0</v>
      </c>
      <c r="E19" s="437">
        <f t="shared" ref="E19" si="3">D19*23%</f>
        <v>0</v>
      </c>
      <c r="F19" s="467">
        <f>D19+E19</f>
        <v>0</v>
      </c>
    </row>
    <row r="20" spans="1:7" ht="16.5" customHeight="1">
      <c r="A20" s="451" t="s">
        <v>188</v>
      </c>
      <c r="B20" s="595" t="s">
        <v>318</v>
      </c>
      <c r="C20" s="596"/>
      <c r="D20" s="596"/>
      <c r="E20" s="596"/>
      <c r="F20" s="468"/>
    </row>
    <row r="21" spans="1:7" ht="16.5" customHeight="1">
      <c r="A21" s="449" t="s">
        <v>326</v>
      </c>
      <c r="B21" s="447" t="s">
        <v>110</v>
      </c>
      <c r="C21" s="434" t="s">
        <v>95</v>
      </c>
      <c r="D21" s="440">
        <f>'RBM '!G27</f>
        <v>0</v>
      </c>
      <c r="E21" s="437">
        <f>D21*23%</f>
        <v>0</v>
      </c>
      <c r="F21" s="466">
        <f>D21+E21</f>
        <v>0</v>
      </c>
    </row>
    <row r="22" spans="1:7" ht="16.5" customHeight="1">
      <c r="A22" s="450" t="s">
        <v>327</v>
      </c>
      <c r="B22" s="445" t="s">
        <v>115</v>
      </c>
      <c r="C22" s="435" t="s">
        <v>95</v>
      </c>
      <c r="D22" s="438">
        <f>SUM(D21:D21)</f>
        <v>0</v>
      </c>
      <c r="E22" s="437">
        <f>D22*23%</f>
        <v>0</v>
      </c>
      <c r="F22" s="467">
        <f>D22+E22</f>
        <v>0</v>
      </c>
    </row>
    <row r="23" spans="1:7" ht="16.5" customHeight="1">
      <c r="A23" s="454" t="s">
        <v>97</v>
      </c>
      <c r="B23" s="446" t="s">
        <v>466</v>
      </c>
      <c r="C23" s="439"/>
      <c r="D23" s="439"/>
      <c r="E23" s="439"/>
      <c r="F23" s="468"/>
      <c r="G23" s="134"/>
    </row>
    <row r="24" spans="1:7" ht="16.5" customHeight="1">
      <c r="A24" s="452" t="s">
        <v>329</v>
      </c>
      <c r="B24" s="444" t="s">
        <v>110</v>
      </c>
      <c r="C24" s="435" t="s">
        <v>95</v>
      </c>
      <c r="D24" s="437">
        <f>'RBM '!G16</f>
        <v>0</v>
      </c>
      <c r="E24" s="437">
        <f>D24*23%</f>
        <v>0</v>
      </c>
      <c r="F24" s="466">
        <f t="shared" ref="F24:F29" si="4">D24+E24</f>
        <v>0</v>
      </c>
    </row>
    <row r="25" spans="1:7" ht="16.5" customHeight="1">
      <c r="A25" s="458" t="s">
        <v>330</v>
      </c>
      <c r="B25" s="459" t="s">
        <v>545</v>
      </c>
      <c r="C25" s="460" t="s">
        <v>95</v>
      </c>
      <c r="D25" s="461">
        <f>SUM(D24:D24)</f>
        <v>0</v>
      </c>
      <c r="E25" s="437">
        <f t="shared" ref="E25" si="5">D25*23%</f>
        <v>0</v>
      </c>
      <c r="F25" s="467">
        <f t="shared" si="4"/>
        <v>0</v>
      </c>
    </row>
    <row r="26" spans="1:7" ht="16.5" customHeight="1">
      <c r="A26" s="454" t="s">
        <v>315</v>
      </c>
      <c r="B26" s="446" t="s">
        <v>546</v>
      </c>
      <c r="C26" s="439"/>
      <c r="D26" s="439"/>
      <c r="E26" s="439"/>
      <c r="F26" s="468"/>
    </row>
    <row r="27" spans="1:7" ht="27" customHeight="1">
      <c r="A27" s="452" t="s">
        <v>332</v>
      </c>
      <c r="B27" s="444" t="s">
        <v>541</v>
      </c>
      <c r="C27" s="435" t="s">
        <v>95</v>
      </c>
      <c r="D27" s="437">
        <f>'RBM '!G20</f>
        <v>0</v>
      </c>
      <c r="E27" s="437">
        <f>D27*23%</f>
        <v>0</v>
      </c>
      <c r="F27" s="466">
        <f t="shared" ref="F27:F28" si="6">D27+E27</f>
        <v>0</v>
      </c>
    </row>
    <row r="28" spans="1:7" ht="16.5" customHeight="1" thickBot="1">
      <c r="A28" s="458" t="s">
        <v>600</v>
      </c>
      <c r="B28" s="459" t="s">
        <v>547</v>
      </c>
      <c r="C28" s="460" t="s">
        <v>95</v>
      </c>
      <c r="D28" s="461">
        <f>SUM(D27:D27)</f>
        <v>0</v>
      </c>
      <c r="E28" s="437">
        <f t="shared" ref="E28" si="7">D28*23%</f>
        <v>0</v>
      </c>
      <c r="F28" s="467">
        <f t="shared" si="6"/>
        <v>0</v>
      </c>
    </row>
    <row r="29" spans="1:7" ht="30" thickBot="1">
      <c r="A29" s="418" t="s">
        <v>333</v>
      </c>
      <c r="B29" s="462" t="s">
        <v>98</v>
      </c>
      <c r="C29" s="463"/>
      <c r="D29" s="464">
        <f>+D16+D22+D25+D19+D28</f>
        <v>0</v>
      </c>
      <c r="E29" s="469">
        <f>D29*22%</f>
        <v>0</v>
      </c>
      <c r="F29" s="470">
        <f t="shared" si="4"/>
        <v>0</v>
      </c>
    </row>
    <row r="30" spans="1:7" ht="14.25">
      <c r="A30" s="114"/>
      <c r="B30" s="114"/>
      <c r="C30" s="114"/>
      <c r="D30" s="114"/>
      <c r="E30" s="114"/>
      <c r="F30" s="114"/>
    </row>
    <row r="31" spans="1:7" ht="15" thickBot="1">
      <c r="A31" s="121" t="s">
        <v>478</v>
      </c>
      <c r="B31" s="114"/>
      <c r="C31" s="114"/>
      <c r="D31" s="114"/>
      <c r="E31" s="114"/>
      <c r="F31" s="114"/>
    </row>
    <row r="32" spans="1:7" ht="39.950000000000003" customHeight="1" thickBot="1">
      <c r="A32" s="530" t="s">
        <v>15</v>
      </c>
      <c r="B32" s="531" t="s">
        <v>90</v>
      </c>
      <c r="C32" s="532" t="s">
        <v>99</v>
      </c>
      <c r="D32" s="532" t="s">
        <v>512</v>
      </c>
      <c r="E32" s="532" t="s">
        <v>101</v>
      </c>
      <c r="F32" s="533" t="s">
        <v>102</v>
      </c>
    </row>
    <row r="33" spans="1:6" ht="16.5" customHeight="1">
      <c r="A33" s="484" t="s">
        <v>479</v>
      </c>
      <c r="B33" s="482" t="s">
        <v>120</v>
      </c>
      <c r="C33" s="456" t="s">
        <v>95</v>
      </c>
      <c r="D33" s="457">
        <v>0</v>
      </c>
      <c r="E33" s="457">
        <f>D33*23%</f>
        <v>0</v>
      </c>
      <c r="F33" s="473">
        <f t="shared" ref="F33:F35" si="8">D33+E33</f>
        <v>0</v>
      </c>
    </row>
    <row r="34" spans="1:6" ht="16.5" customHeight="1" thickBot="1">
      <c r="A34" s="485" t="s">
        <v>480</v>
      </c>
      <c r="B34" s="483" t="s">
        <v>582</v>
      </c>
      <c r="C34" s="455" t="s">
        <v>95</v>
      </c>
      <c r="D34" s="437">
        <f>'Sieci zewnetrzne i międzyobiekt'!F6+'Sieci zewnetrzne i międzyobiekt'!F7</f>
        <v>0</v>
      </c>
      <c r="E34" s="437">
        <f t="shared" ref="E34:E35" si="9">D34*23%</f>
        <v>0</v>
      </c>
      <c r="F34" s="466">
        <f t="shared" si="8"/>
        <v>0</v>
      </c>
    </row>
    <row r="35" spans="1:6" ht="30" thickBot="1">
      <c r="A35" s="418" t="s">
        <v>481</v>
      </c>
      <c r="B35" s="462" t="s">
        <v>98</v>
      </c>
      <c r="C35" s="463"/>
      <c r="D35" s="472">
        <f>SUM(D33:D34)</f>
        <v>0</v>
      </c>
      <c r="E35" s="469">
        <f t="shared" si="9"/>
        <v>0</v>
      </c>
      <c r="F35" s="474">
        <f t="shared" si="8"/>
        <v>0</v>
      </c>
    </row>
    <row r="36" spans="1:6" ht="15">
      <c r="A36" s="133"/>
      <c r="B36" s="133"/>
      <c r="C36" s="133"/>
      <c r="D36" s="127"/>
      <c r="E36" s="128"/>
      <c r="F36" s="128"/>
    </row>
    <row r="37" spans="1:6" ht="15" thickBot="1">
      <c r="A37" s="121" t="s">
        <v>482</v>
      </c>
      <c r="B37" s="114"/>
      <c r="C37" s="114"/>
      <c r="D37" s="114"/>
      <c r="E37" s="114"/>
      <c r="F37" s="114"/>
    </row>
    <row r="38" spans="1:6" ht="39.950000000000003" customHeight="1" thickBot="1">
      <c r="A38" s="419" t="s">
        <v>15</v>
      </c>
      <c r="B38" s="479" t="s">
        <v>90</v>
      </c>
      <c r="C38" s="477" t="s">
        <v>99</v>
      </c>
      <c r="D38" s="477" t="s">
        <v>511</v>
      </c>
      <c r="E38" s="477" t="s">
        <v>101</v>
      </c>
      <c r="F38" s="478" t="s">
        <v>102</v>
      </c>
    </row>
    <row r="39" spans="1:6" ht="41.25" customHeight="1">
      <c r="A39" s="481" t="s">
        <v>484</v>
      </c>
      <c r="B39" s="480" t="s">
        <v>123</v>
      </c>
      <c r="C39" s="476" t="s">
        <v>95</v>
      </c>
      <c r="D39" s="457">
        <f>'Drogi Pace Zagospodarowanie ter'!F6</f>
        <v>0</v>
      </c>
      <c r="E39" s="457">
        <f>D39*23%</f>
        <v>0</v>
      </c>
      <c r="F39" s="473">
        <f t="shared" ref="F39:F43" si="10">D39+E39</f>
        <v>0</v>
      </c>
    </row>
    <row r="40" spans="1:6" ht="28.5" customHeight="1">
      <c r="A40" s="452" t="s">
        <v>485</v>
      </c>
      <c r="B40" s="444" t="s">
        <v>124</v>
      </c>
      <c r="C40" s="435" t="s">
        <v>95</v>
      </c>
      <c r="D40" s="437">
        <v>0</v>
      </c>
      <c r="E40" s="437">
        <f t="shared" ref="E40:E43" si="11">D40*23%</f>
        <v>0</v>
      </c>
      <c r="F40" s="466">
        <f t="shared" si="10"/>
        <v>0</v>
      </c>
    </row>
    <row r="41" spans="1:6" ht="16.5" customHeight="1">
      <c r="A41" s="452" t="s">
        <v>486</v>
      </c>
      <c r="B41" s="444" t="s">
        <v>125</v>
      </c>
      <c r="C41" s="435" t="s">
        <v>95</v>
      </c>
      <c r="D41" s="437">
        <f>'Drogi Pace Zagospodarowanie ter'!F8</f>
        <v>0</v>
      </c>
      <c r="E41" s="437">
        <f t="shared" si="11"/>
        <v>0</v>
      </c>
      <c r="F41" s="466">
        <f t="shared" si="10"/>
        <v>0</v>
      </c>
    </row>
    <row r="42" spans="1:6" ht="16.5" customHeight="1" thickBot="1">
      <c r="A42" s="487" t="s">
        <v>487</v>
      </c>
      <c r="B42" s="488" t="s">
        <v>126</v>
      </c>
      <c r="C42" s="460" t="s">
        <v>95</v>
      </c>
      <c r="D42" s="471">
        <f>'RBM '!G27</f>
        <v>0</v>
      </c>
      <c r="E42" s="437">
        <f t="shared" si="11"/>
        <v>0</v>
      </c>
      <c r="F42" s="466">
        <f t="shared" si="10"/>
        <v>0</v>
      </c>
    </row>
    <row r="43" spans="1:6" ht="30" thickBot="1">
      <c r="A43" s="489" t="s">
        <v>488</v>
      </c>
      <c r="B43" s="462" t="s">
        <v>98</v>
      </c>
      <c r="C43" s="463"/>
      <c r="D43" s="464">
        <f>SUM(D39:D42)</f>
        <v>0</v>
      </c>
      <c r="E43" s="469">
        <f t="shared" si="11"/>
        <v>0</v>
      </c>
      <c r="F43" s="474">
        <f t="shared" si="10"/>
        <v>0</v>
      </c>
    </row>
    <row r="44" spans="1:6" ht="15">
      <c r="A44" s="123"/>
      <c r="B44" s="133"/>
      <c r="C44" s="133"/>
      <c r="D44" s="140"/>
      <c r="E44" s="128"/>
      <c r="F44" s="128"/>
    </row>
    <row r="45" spans="1:6" ht="15" thickBot="1">
      <c r="A45" s="121" t="s">
        <v>489</v>
      </c>
      <c r="B45" s="114"/>
      <c r="C45" s="114"/>
      <c r="D45" s="114"/>
      <c r="E45" s="114"/>
      <c r="F45" s="114"/>
    </row>
    <row r="46" spans="1:6" ht="39.950000000000003" customHeight="1" thickBot="1">
      <c r="A46" s="419" t="s">
        <v>15</v>
      </c>
      <c r="B46" s="479" t="s">
        <v>90</v>
      </c>
      <c r="C46" s="477" t="s">
        <v>99</v>
      </c>
      <c r="D46" s="477" t="s">
        <v>100</v>
      </c>
      <c r="E46" s="478" t="s">
        <v>101</v>
      </c>
      <c r="F46" s="502" t="s">
        <v>102</v>
      </c>
    </row>
    <row r="47" spans="1:6" ht="22.5">
      <c r="A47" s="494" t="s">
        <v>490</v>
      </c>
      <c r="B47" s="492" t="s">
        <v>127</v>
      </c>
      <c r="C47" s="491" t="s">
        <v>95</v>
      </c>
      <c r="D47" s="457">
        <f>'Drogi Pace Zagospodarowanie ter'!F10</f>
        <v>0</v>
      </c>
      <c r="E47" s="457">
        <f>D47*23%</f>
        <v>0</v>
      </c>
      <c r="F47" s="466">
        <f>D47+E47</f>
        <v>0</v>
      </c>
    </row>
    <row r="48" spans="1:6" ht="16.5" customHeight="1">
      <c r="A48" s="495" t="s">
        <v>491</v>
      </c>
      <c r="B48" s="493" t="s">
        <v>128</v>
      </c>
      <c r="C48" s="490" t="s">
        <v>95</v>
      </c>
      <c r="D48" s="437">
        <v>0</v>
      </c>
      <c r="E48" s="437">
        <f t="shared" ref="E48:E50" si="12">D48*23%</f>
        <v>0</v>
      </c>
      <c r="F48" s="466">
        <f>D48+E48</f>
        <v>0</v>
      </c>
    </row>
    <row r="49" spans="1:6" ht="16.5" customHeight="1" thickBot="1">
      <c r="A49" s="496" t="s">
        <v>492</v>
      </c>
      <c r="B49" s="497" t="s">
        <v>129</v>
      </c>
      <c r="C49" s="498" t="s">
        <v>95</v>
      </c>
      <c r="D49" s="471">
        <v>0</v>
      </c>
      <c r="E49" s="437">
        <f t="shared" si="12"/>
        <v>0</v>
      </c>
      <c r="F49" s="466">
        <f>D49+E49</f>
        <v>0</v>
      </c>
    </row>
    <row r="50" spans="1:6" ht="23.25" thickBot="1">
      <c r="A50" s="499" t="s">
        <v>493</v>
      </c>
      <c r="B50" s="500" t="s">
        <v>98</v>
      </c>
      <c r="C50" s="501"/>
      <c r="D50" s="472">
        <f>SUM(D47:D49)</f>
        <v>0</v>
      </c>
      <c r="E50" s="469">
        <f t="shared" si="12"/>
        <v>0</v>
      </c>
      <c r="F50" s="474">
        <f>D50+E50</f>
        <v>0</v>
      </c>
    </row>
    <row r="51" spans="1:6" ht="15">
      <c r="A51" s="126"/>
      <c r="B51" s="126"/>
      <c r="C51" s="126"/>
      <c r="D51" s="127"/>
      <c r="E51" s="128"/>
      <c r="F51" s="128"/>
    </row>
    <row r="52" spans="1:6" ht="15">
      <c r="A52" s="126"/>
      <c r="B52" s="126"/>
      <c r="C52" s="126"/>
      <c r="D52" s="127"/>
      <c r="E52" s="128"/>
      <c r="F52" s="128"/>
    </row>
    <row r="53" spans="1:6" ht="15">
      <c r="A53" s="126"/>
      <c r="B53" s="126"/>
      <c r="C53" s="126"/>
      <c r="D53" s="127"/>
      <c r="E53" s="128"/>
      <c r="F53" s="128"/>
    </row>
    <row r="54" spans="1:6" ht="15">
      <c r="A54" s="126"/>
      <c r="B54" s="126"/>
      <c r="C54" s="126"/>
      <c r="D54" s="127"/>
      <c r="E54" s="128"/>
      <c r="F54" s="128"/>
    </row>
    <row r="55" spans="1:6" ht="15">
      <c r="A55" s="126"/>
      <c r="B55" s="126"/>
      <c r="C55" s="126"/>
      <c r="D55" s="127"/>
      <c r="E55" s="128"/>
      <c r="F55" s="128"/>
    </row>
    <row r="56" spans="1:6" ht="15">
      <c r="A56" s="126"/>
      <c r="B56" s="126"/>
      <c r="C56" s="126"/>
      <c r="D56" s="127"/>
      <c r="E56" s="128"/>
      <c r="F56" s="128"/>
    </row>
    <row r="57" spans="1:6" ht="14.25" customHeight="1">
      <c r="A57" s="120"/>
      <c r="B57" s="120"/>
      <c r="C57" s="120"/>
      <c r="D57" s="414"/>
      <c r="E57" s="414"/>
      <c r="F57" s="114"/>
    </row>
    <row r="58" spans="1:6" ht="15">
      <c r="B58" s="133" t="s">
        <v>472</v>
      </c>
      <c r="C58" s="133"/>
      <c r="D58" s="127"/>
      <c r="E58" s="128"/>
      <c r="F58" s="128"/>
    </row>
    <row r="59" spans="1:6" ht="15" thickBot="1">
      <c r="A59" s="121" t="s">
        <v>494</v>
      </c>
      <c r="B59" s="114"/>
      <c r="C59" s="114"/>
      <c r="D59" s="114"/>
      <c r="E59" s="114"/>
      <c r="F59" s="114"/>
    </row>
    <row r="60" spans="1:6" ht="40.5" customHeight="1" thickBot="1">
      <c r="A60" s="122" t="s">
        <v>15</v>
      </c>
      <c r="B60" s="507" t="s">
        <v>90</v>
      </c>
      <c r="C60" s="506" t="s">
        <v>91</v>
      </c>
      <c r="D60" s="534" t="s">
        <v>511</v>
      </c>
      <c r="E60" s="534" t="s">
        <v>101</v>
      </c>
      <c r="F60" s="535" t="s">
        <v>102</v>
      </c>
    </row>
    <row r="61" spans="1:6" ht="16.5" customHeight="1">
      <c r="A61" s="509" t="s">
        <v>103</v>
      </c>
      <c r="B61" s="613" t="s">
        <v>317</v>
      </c>
      <c r="C61" s="614"/>
      <c r="D61" s="614"/>
      <c r="E61" s="614"/>
      <c r="F61" s="465"/>
    </row>
    <row r="62" spans="1:6" ht="16.5" customHeight="1">
      <c r="A62" s="449" t="s">
        <v>335</v>
      </c>
      <c r="B62" s="444" t="s">
        <v>111</v>
      </c>
      <c r="C62" s="436" t="s">
        <v>95</v>
      </c>
      <c r="D62" s="440">
        <f>'Technologia Oczyszczanie'!G12+'Technologia Oczyszczanie'!G17+'Technologia Oczyszczanie'!G32+'Technologia Oczyszczanie'!G50+'Technologia Oczyszczanie'!G83+'T. Gospodarka osady'!G28+'T. Gospodarka osady'!G38</f>
        <v>0</v>
      </c>
      <c r="E62" s="437">
        <f t="shared" ref="E62:E63" si="13">D62*23%</f>
        <v>0</v>
      </c>
      <c r="F62" s="466">
        <f>D62+E62</f>
        <v>0</v>
      </c>
    </row>
    <row r="63" spans="1:6" ht="16.5" customHeight="1">
      <c r="A63" s="450" t="s">
        <v>336</v>
      </c>
      <c r="B63" s="445" t="s">
        <v>420</v>
      </c>
      <c r="C63" s="436" t="s">
        <v>95</v>
      </c>
      <c r="D63" s="438">
        <f>SUM(D62:D62)</f>
        <v>0</v>
      </c>
      <c r="E63" s="437">
        <f t="shared" si="13"/>
        <v>0</v>
      </c>
      <c r="F63" s="467">
        <f>D63+E63</f>
        <v>0</v>
      </c>
    </row>
    <row r="64" spans="1:6" ht="16.5" customHeight="1">
      <c r="A64" s="510" t="s">
        <v>104</v>
      </c>
      <c r="B64" s="617" t="s">
        <v>350</v>
      </c>
      <c r="C64" s="618"/>
      <c r="D64" s="618"/>
      <c r="E64" s="618"/>
      <c r="F64" s="468"/>
    </row>
    <row r="65" spans="1:7" ht="16.5" customHeight="1">
      <c r="A65" s="452" t="s">
        <v>338</v>
      </c>
      <c r="B65" s="444" t="s">
        <v>111</v>
      </c>
      <c r="C65" s="435" t="s">
        <v>95</v>
      </c>
      <c r="D65" s="437">
        <f>'Technologia Oczyszczanie'!G40</f>
        <v>0</v>
      </c>
      <c r="E65" s="437">
        <f t="shared" ref="E65:E66" si="14">D65*23%</f>
        <v>0</v>
      </c>
      <c r="F65" s="466">
        <f>D65+E65</f>
        <v>0</v>
      </c>
    </row>
    <row r="66" spans="1:7" ht="16.5" customHeight="1">
      <c r="A66" s="453" t="s">
        <v>339</v>
      </c>
      <c r="B66" s="445" t="s">
        <v>114</v>
      </c>
      <c r="C66" s="435" t="s">
        <v>95</v>
      </c>
      <c r="D66" s="438">
        <f>SUM(D65:D65)</f>
        <v>0</v>
      </c>
      <c r="E66" s="437">
        <f t="shared" si="14"/>
        <v>0</v>
      </c>
      <c r="F66" s="467">
        <f>D66+E66</f>
        <v>0</v>
      </c>
    </row>
    <row r="67" spans="1:7" ht="16.5" customHeight="1">
      <c r="A67" s="510" t="s">
        <v>105</v>
      </c>
      <c r="B67" s="615" t="s">
        <v>320</v>
      </c>
      <c r="C67" s="616"/>
      <c r="D67" s="616"/>
      <c r="E67" s="616"/>
      <c r="F67" s="468"/>
    </row>
    <row r="68" spans="1:7" ht="16.5" customHeight="1">
      <c r="A68" s="449" t="s">
        <v>341</v>
      </c>
      <c r="B68" s="444" t="s">
        <v>111</v>
      </c>
      <c r="C68" s="435" t="s">
        <v>95</v>
      </c>
      <c r="D68" s="503">
        <f>'Technologia Oczyszczanie'!J55</f>
        <v>0</v>
      </c>
      <c r="E68" s="437">
        <f>D68*23%</f>
        <v>0</v>
      </c>
      <c r="F68" s="514">
        <f>D68+E68</f>
        <v>0</v>
      </c>
    </row>
    <row r="69" spans="1:7" ht="16.5" customHeight="1">
      <c r="A69" s="450" t="s">
        <v>342</v>
      </c>
      <c r="B69" s="445" t="s">
        <v>115</v>
      </c>
      <c r="C69" s="435" t="s">
        <v>95</v>
      </c>
      <c r="D69" s="504">
        <f>SUM(D68:D68)</f>
        <v>0</v>
      </c>
      <c r="E69" s="437">
        <f>D69*23%</f>
        <v>0</v>
      </c>
      <c r="F69" s="515">
        <f>D69+E69</f>
        <v>0</v>
      </c>
    </row>
    <row r="70" spans="1:7" ht="16.5" customHeight="1">
      <c r="A70" s="511" t="s">
        <v>106</v>
      </c>
      <c r="B70" s="508" t="s">
        <v>466</v>
      </c>
      <c r="C70" s="505"/>
      <c r="D70" s="505"/>
      <c r="E70" s="505"/>
      <c r="F70" s="468"/>
      <c r="G70" s="134"/>
    </row>
    <row r="71" spans="1:7" ht="16.5" customHeight="1">
      <c r="A71" s="452" t="s">
        <v>344</v>
      </c>
      <c r="B71" s="444" t="s">
        <v>111</v>
      </c>
      <c r="C71" s="435" t="s">
        <v>95</v>
      </c>
      <c r="D71" s="437">
        <f>'T. Gospodarka osady'!G13</f>
        <v>0</v>
      </c>
      <c r="E71" s="437">
        <f t="shared" ref="E71:E72" si="15">D71*23%</f>
        <v>0</v>
      </c>
      <c r="F71" s="466">
        <f>D71+E71</f>
        <v>0</v>
      </c>
    </row>
    <row r="72" spans="1:7" ht="16.5" customHeight="1">
      <c r="A72" s="453" t="s">
        <v>495</v>
      </c>
      <c r="B72" s="445" t="s">
        <v>545</v>
      </c>
      <c r="C72" s="435" t="s">
        <v>95</v>
      </c>
      <c r="D72" s="438">
        <f>SUM(D71:D71)</f>
        <v>0</v>
      </c>
      <c r="E72" s="437">
        <f t="shared" si="15"/>
        <v>0</v>
      </c>
      <c r="F72" s="467">
        <f>D72+E72</f>
        <v>0</v>
      </c>
    </row>
    <row r="73" spans="1:7" ht="16.5" customHeight="1">
      <c r="A73" s="511" t="s">
        <v>107</v>
      </c>
      <c r="B73" s="557" t="s">
        <v>546</v>
      </c>
      <c r="C73" s="558"/>
      <c r="D73" s="558"/>
      <c r="E73" s="558"/>
      <c r="F73" s="468"/>
      <c r="G73" s="134"/>
    </row>
    <row r="74" spans="1:7" ht="16.5" customHeight="1">
      <c r="A74" s="452" t="s">
        <v>507</v>
      </c>
      <c r="B74" s="444" t="s">
        <v>110</v>
      </c>
      <c r="C74" s="435" t="s">
        <v>95</v>
      </c>
      <c r="D74" s="437">
        <f>'Technologia Oczyszczanie'!G91</f>
        <v>0</v>
      </c>
      <c r="E74" s="437">
        <f>D74*23%</f>
        <v>0</v>
      </c>
      <c r="F74" s="466">
        <f t="shared" ref="F74:F75" si="16">D74+E74</f>
        <v>0</v>
      </c>
    </row>
    <row r="75" spans="1:7" ht="16.5" customHeight="1">
      <c r="A75" s="458" t="s">
        <v>508</v>
      </c>
      <c r="B75" s="459" t="s">
        <v>547</v>
      </c>
      <c r="C75" s="460" t="s">
        <v>95</v>
      </c>
      <c r="D75" s="461">
        <f>SUM(D74:D74)</f>
        <v>0</v>
      </c>
      <c r="E75" s="437">
        <f t="shared" ref="E75" si="17">D75*23%</f>
        <v>0</v>
      </c>
      <c r="F75" s="467">
        <f t="shared" si="16"/>
        <v>0</v>
      </c>
    </row>
    <row r="76" spans="1:7" ht="16.5" customHeight="1">
      <c r="A76" s="556" t="s">
        <v>108</v>
      </c>
      <c r="B76" s="508" t="s">
        <v>602</v>
      </c>
      <c r="C76" s="505"/>
      <c r="D76" s="505"/>
      <c r="E76" s="505"/>
      <c r="F76" s="468"/>
    </row>
    <row r="77" spans="1:7" ht="16.5" customHeight="1">
      <c r="A77" s="452" t="s">
        <v>548</v>
      </c>
      <c r="B77" s="444" t="s">
        <v>509</v>
      </c>
      <c r="C77" s="435" t="s">
        <v>95</v>
      </c>
      <c r="D77" s="437">
        <f>'T. Gospodarka osady'!G46</f>
        <v>0</v>
      </c>
      <c r="E77" s="437">
        <f t="shared" ref="E77:E78" si="18">D77*23%</f>
        <v>0</v>
      </c>
      <c r="F77" s="466">
        <f>D77+E77</f>
        <v>0</v>
      </c>
    </row>
    <row r="78" spans="1:7" ht="16.5" customHeight="1" thickBot="1">
      <c r="A78" s="458" t="s">
        <v>549</v>
      </c>
      <c r="B78" s="459" t="s">
        <v>550</v>
      </c>
      <c r="C78" s="460" t="s">
        <v>95</v>
      </c>
      <c r="D78" s="461">
        <f>SUM(D77:D77)</f>
        <v>0</v>
      </c>
      <c r="E78" s="437">
        <f t="shared" si="18"/>
        <v>0</v>
      </c>
      <c r="F78" s="467">
        <f>D78+E78</f>
        <v>0</v>
      </c>
    </row>
    <row r="79" spans="1:7" ht="30" thickBot="1">
      <c r="A79" s="137" t="s">
        <v>108</v>
      </c>
      <c r="B79" s="512" t="s">
        <v>98</v>
      </c>
      <c r="C79" s="513"/>
      <c r="D79" s="472">
        <f>+D63+D69+D72+D66+D78+D75</f>
        <v>0</v>
      </c>
      <c r="E79" s="469">
        <f>D79*22%</f>
        <v>0</v>
      </c>
      <c r="F79" s="470">
        <f>D79+E79</f>
        <v>0</v>
      </c>
    </row>
    <row r="80" spans="1:7" ht="14.25">
      <c r="A80" s="114"/>
      <c r="B80" s="114"/>
      <c r="C80" s="114"/>
      <c r="D80" s="114"/>
      <c r="E80" s="114"/>
      <c r="F80" s="114"/>
    </row>
    <row r="81" spans="1:6" ht="14.25">
      <c r="A81" s="114"/>
      <c r="B81" s="114"/>
      <c r="C81" s="114"/>
      <c r="D81" s="114"/>
      <c r="E81" s="114"/>
      <c r="F81" s="114"/>
    </row>
    <row r="82" spans="1:6" ht="14.25">
      <c r="A82" s="114"/>
    </row>
    <row r="83" spans="1:6" ht="14.25">
      <c r="A83" s="114"/>
    </row>
    <row r="84" spans="1:6" ht="14.25">
      <c r="A84" s="114"/>
    </row>
    <row r="85" spans="1:6" ht="14.25">
      <c r="A85" s="114"/>
      <c r="B85" s="114"/>
      <c r="C85" s="114"/>
      <c r="D85" s="114"/>
      <c r="E85" s="114"/>
      <c r="F85" s="114"/>
    </row>
    <row r="86" spans="1:6" ht="14.25">
      <c r="A86" s="114"/>
      <c r="B86" s="114"/>
      <c r="C86" s="114"/>
      <c r="D86" s="114"/>
      <c r="E86" s="114"/>
      <c r="F86" s="114"/>
    </row>
    <row r="87" spans="1:6" ht="14.25">
      <c r="A87" s="114"/>
      <c r="B87" s="114"/>
      <c r="C87" s="114"/>
      <c r="D87" s="114"/>
      <c r="E87" s="114"/>
      <c r="F87" s="114"/>
    </row>
    <row r="88" spans="1:6" ht="14.25">
      <c r="A88" s="114"/>
      <c r="B88" s="114"/>
      <c r="C88" s="114"/>
      <c r="D88" s="114"/>
      <c r="E88" s="114"/>
      <c r="F88" s="114"/>
    </row>
    <row r="89" spans="1:6" ht="14.25">
      <c r="A89" s="114"/>
      <c r="B89" s="114"/>
      <c r="C89" s="114"/>
      <c r="D89" s="114"/>
      <c r="E89" s="114"/>
      <c r="F89" s="114"/>
    </row>
    <row r="90" spans="1:6" ht="15">
      <c r="A90" s="126"/>
      <c r="B90" s="126"/>
      <c r="C90" s="126"/>
      <c r="D90" s="127"/>
      <c r="E90" s="128"/>
      <c r="F90" s="128"/>
    </row>
    <row r="91" spans="1:6" ht="15" thickBot="1">
      <c r="A91" s="121" t="s">
        <v>496</v>
      </c>
      <c r="B91" s="114"/>
      <c r="C91" s="114"/>
      <c r="D91" s="114"/>
      <c r="E91" s="114"/>
      <c r="F91" s="114"/>
    </row>
    <row r="92" spans="1:6" ht="29.25" customHeight="1">
      <c r="A92" s="605" t="s">
        <v>15</v>
      </c>
      <c r="B92" s="605" t="s">
        <v>90</v>
      </c>
      <c r="C92" s="605" t="s">
        <v>99</v>
      </c>
      <c r="D92" s="607" t="s">
        <v>511</v>
      </c>
      <c r="E92" s="611" t="s">
        <v>101</v>
      </c>
      <c r="F92" s="609" t="s">
        <v>102</v>
      </c>
    </row>
    <row r="93" spans="1:6" ht="13.5" thickBot="1">
      <c r="A93" s="606"/>
      <c r="B93" s="606"/>
      <c r="C93" s="606"/>
      <c r="D93" s="608"/>
      <c r="E93" s="612"/>
      <c r="F93" s="610"/>
    </row>
    <row r="94" spans="1:6" ht="74.25" customHeight="1">
      <c r="A94" s="481" t="s">
        <v>321</v>
      </c>
      <c r="B94" s="480" t="s">
        <v>464</v>
      </c>
      <c r="C94" s="476" t="s">
        <v>95</v>
      </c>
      <c r="D94" s="516">
        <f>ELEKTROTECHNIKA!D26 -D97-D96-D95</f>
        <v>0</v>
      </c>
      <c r="E94" s="457">
        <f>D94*23%</f>
        <v>0</v>
      </c>
      <c r="F94" s="473">
        <f t="shared" ref="F94:F98" si="19">D94+E94</f>
        <v>0</v>
      </c>
    </row>
    <row r="95" spans="1:6" ht="28.5" customHeight="1">
      <c r="A95" s="452" t="s">
        <v>346</v>
      </c>
      <c r="B95" s="444" t="s">
        <v>463</v>
      </c>
      <c r="C95" s="435" t="s">
        <v>95</v>
      </c>
      <c r="D95" s="440">
        <v>0</v>
      </c>
      <c r="E95" s="437">
        <f>D95*23%</f>
        <v>0</v>
      </c>
      <c r="F95" s="466">
        <f t="shared" si="19"/>
        <v>0</v>
      </c>
    </row>
    <row r="96" spans="1:6" ht="16.5" customHeight="1">
      <c r="A96" s="452" t="s">
        <v>347</v>
      </c>
      <c r="B96" s="444" t="s">
        <v>596</v>
      </c>
      <c r="C96" s="435" t="s">
        <v>95</v>
      </c>
      <c r="D96" s="437">
        <f>ELEKTROTECHNIKA!D21</f>
        <v>0</v>
      </c>
      <c r="E96" s="437">
        <f t="shared" ref="E96:E98" si="20">D96*23%</f>
        <v>0</v>
      </c>
      <c r="F96" s="466">
        <f t="shared" si="19"/>
        <v>0</v>
      </c>
    </row>
    <row r="97" spans="1:6" ht="16.5" customHeight="1" thickBot="1">
      <c r="A97" s="487" t="s">
        <v>497</v>
      </c>
      <c r="B97" s="488" t="s">
        <v>130</v>
      </c>
      <c r="C97" s="460" t="s">
        <v>95</v>
      </c>
      <c r="D97" s="471">
        <v>0</v>
      </c>
      <c r="E97" s="437">
        <f t="shared" si="20"/>
        <v>0</v>
      </c>
      <c r="F97" s="466">
        <f t="shared" si="19"/>
        <v>0</v>
      </c>
    </row>
    <row r="98" spans="1:6" ht="30" thickBot="1">
      <c r="A98" s="517" t="s">
        <v>498</v>
      </c>
      <c r="B98" s="512" t="s">
        <v>98</v>
      </c>
      <c r="C98" s="513"/>
      <c r="D98" s="518">
        <f>SUM(D94:D97)</f>
        <v>0</v>
      </c>
      <c r="E98" s="469">
        <f t="shared" si="20"/>
        <v>0</v>
      </c>
      <c r="F98" s="474">
        <f t="shared" si="19"/>
        <v>0</v>
      </c>
    </row>
    <row r="99" spans="1:6" ht="15">
      <c r="A99" s="123"/>
      <c r="B99" s="133"/>
      <c r="C99" s="133"/>
      <c r="D99" s="140"/>
      <c r="E99" s="128"/>
      <c r="F99" s="128"/>
    </row>
    <row r="100" spans="1:6" s="142" customFormat="1" ht="15">
      <c r="A100" s="126"/>
      <c r="B100" s="126"/>
      <c r="C100" s="126"/>
      <c r="D100" s="140"/>
      <c r="E100" s="141"/>
      <c r="F100" s="141"/>
    </row>
    <row r="101" spans="1:6" ht="15" thickBot="1">
      <c r="A101" s="121" t="s">
        <v>624</v>
      </c>
      <c r="B101" s="114"/>
      <c r="C101" s="114"/>
      <c r="D101" s="114"/>
      <c r="E101" s="114"/>
      <c r="F101" s="114"/>
    </row>
    <row r="102" spans="1:6" ht="29.25" customHeight="1">
      <c r="A102" s="605" t="s">
        <v>15</v>
      </c>
      <c r="B102" s="412" t="s">
        <v>90</v>
      </c>
      <c r="C102" s="412" t="s">
        <v>99</v>
      </c>
      <c r="D102" s="607" t="s">
        <v>511</v>
      </c>
      <c r="E102" s="611" t="s">
        <v>101</v>
      </c>
      <c r="F102" s="609" t="s">
        <v>102</v>
      </c>
    </row>
    <row r="103" spans="1:6" ht="15" thickBot="1">
      <c r="A103" s="606"/>
      <c r="B103" s="139"/>
      <c r="C103" s="413"/>
      <c r="D103" s="608"/>
      <c r="E103" s="612"/>
      <c r="F103" s="610"/>
    </row>
    <row r="104" spans="1:6" ht="35.25">
      <c r="A104" s="484" t="s">
        <v>412</v>
      </c>
      <c r="B104" s="522" t="s">
        <v>131</v>
      </c>
      <c r="C104" s="520" t="s">
        <v>95</v>
      </c>
      <c r="D104" s="521">
        <f>Rozruch!G6</f>
        <v>0</v>
      </c>
      <c r="E104" s="521">
        <f>D104*23%</f>
        <v>0</v>
      </c>
      <c r="F104" s="527">
        <f>D104+E104</f>
        <v>0</v>
      </c>
    </row>
    <row r="105" spans="1:6" ht="16.5" customHeight="1" thickBot="1">
      <c r="A105" s="486" t="s">
        <v>109</v>
      </c>
      <c r="B105" s="523" t="s">
        <v>132</v>
      </c>
      <c r="C105" s="524" t="s">
        <v>95</v>
      </c>
      <c r="D105" s="519">
        <v>0</v>
      </c>
      <c r="E105" s="519">
        <f>D105*23%</f>
        <v>0</v>
      </c>
      <c r="F105" s="528">
        <f>D105+E105</f>
        <v>0</v>
      </c>
    </row>
    <row r="106" spans="1:6" ht="30" thickBot="1">
      <c r="A106" s="525" t="s">
        <v>112</v>
      </c>
      <c r="B106" s="512" t="s">
        <v>98</v>
      </c>
      <c r="C106" s="526"/>
      <c r="D106" s="529">
        <f>SUM(D104:D105)</f>
        <v>0</v>
      </c>
      <c r="E106" s="475">
        <f t="shared" ref="E106" si="21">D106*23%</f>
        <v>0</v>
      </c>
      <c r="F106" s="474">
        <f t="shared" ref="F106" si="22">D106+E106</f>
        <v>0</v>
      </c>
    </row>
    <row r="107" spans="1:6" ht="14.25">
      <c r="A107" s="114"/>
      <c r="B107" s="114"/>
      <c r="C107" s="114"/>
      <c r="D107" s="114"/>
      <c r="E107" s="114"/>
      <c r="F107" s="114"/>
    </row>
    <row r="108" spans="1:6" ht="14.25">
      <c r="A108" s="114"/>
      <c r="B108" s="114"/>
      <c r="C108" s="114"/>
      <c r="D108" s="114"/>
      <c r="E108" s="114"/>
      <c r="F108" s="114"/>
    </row>
    <row r="112" spans="1:6">
      <c r="D112" s="581"/>
    </row>
    <row r="118" spans="1:6" ht="14.25">
      <c r="A118" s="114"/>
      <c r="B118" s="114"/>
      <c r="C118" s="114"/>
      <c r="D118" s="114"/>
      <c r="E118" s="114"/>
      <c r="F118" s="114"/>
    </row>
  </sheetData>
  <mergeCells count="18">
    <mergeCell ref="F102:F103"/>
    <mergeCell ref="D92:D93"/>
    <mergeCell ref="E92:E93"/>
    <mergeCell ref="F92:F93"/>
    <mergeCell ref="B61:E61"/>
    <mergeCell ref="B67:E67"/>
    <mergeCell ref="B64:E64"/>
    <mergeCell ref="E102:E103"/>
    <mergeCell ref="A102:A103"/>
    <mergeCell ref="A92:A93"/>
    <mergeCell ref="B92:B93"/>
    <mergeCell ref="C92:C93"/>
    <mergeCell ref="D102:D103"/>
    <mergeCell ref="B20:E20"/>
    <mergeCell ref="A7:B7"/>
    <mergeCell ref="A8:C8"/>
    <mergeCell ref="D8:E8"/>
    <mergeCell ref="B13:E13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workbookViewId="0">
      <selection activeCell="E36" sqref="E36"/>
    </sheetView>
  </sheetViews>
  <sheetFormatPr defaultRowHeight="12.75"/>
  <cols>
    <col min="1" max="1" width="3.85546875" customWidth="1"/>
    <col min="2" max="2" width="43.85546875" customWidth="1"/>
    <col min="3" max="3" width="6.140625" customWidth="1"/>
    <col min="4" max="4" width="11.5703125" customWidth="1"/>
    <col min="5" max="5" width="12.28515625" customWidth="1"/>
    <col min="6" max="6" width="16.28515625" customWidth="1"/>
  </cols>
  <sheetData>
    <row r="1" spans="1:5">
      <c r="A1" t="s">
        <v>617</v>
      </c>
    </row>
    <row r="2" spans="1:5">
      <c r="A2" s="62"/>
      <c r="B2" s="62"/>
      <c r="C2" s="62"/>
      <c r="D2" s="62"/>
      <c r="E2" s="62"/>
    </row>
    <row r="3" spans="1:5">
      <c r="A3" s="62"/>
      <c r="B3" s="353" t="s">
        <v>352</v>
      </c>
      <c r="C3" s="62"/>
      <c r="D3" s="62"/>
      <c r="E3" s="62"/>
    </row>
    <row r="4" spans="1:5">
      <c r="A4" s="354" t="s">
        <v>15</v>
      </c>
      <c r="B4" s="354" t="s">
        <v>353</v>
      </c>
      <c r="C4" s="354" t="s">
        <v>135</v>
      </c>
      <c r="D4" s="354" t="s">
        <v>354</v>
      </c>
      <c r="E4" s="354" t="s">
        <v>355</v>
      </c>
    </row>
    <row r="5" spans="1:5" ht="26.25" customHeight="1">
      <c r="A5" s="355">
        <v>1</v>
      </c>
      <c r="B5" s="356" t="s">
        <v>598</v>
      </c>
      <c r="C5" s="357">
        <v>1</v>
      </c>
      <c r="D5" s="358"/>
      <c r="E5" s="358">
        <f>+D5*C5</f>
        <v>0</v>
      </c>
    </row>
    <row r="6" spans="1:5">
      <c r="A6" s="355">
        <f>+A5+1</f>
        <v>2</v>
      </c>
      <c r="B6" s="356" t="s">
        <v>356</v>
      </c>
      <c r="C6" s="357">
        <v>2</v>
      </c>
      <c r="D6" s="358"/>
      <c r="E6" s="358">
        <f>+D6*C6</f>
        <v>0</v>
      </c>
    </row>
    <row r="7" spans="1:5">
      <c r="A7" s="355">
        <f t="shared" ref="A7:A13" si="0">+A6+1</f>
        <v>3</v>
      </c>
      <c r="B7" s="356" t="s">
        <v>4</v>
      </c>
      <c r="C7" s="357">
        <v>1</v>
      </c>
      <c r="D7" s="358"/>
      <c r="E7" s="358">
        <f>+D7*C7</f>
        <v>0</v>
      </c>
    </row>
    <row r="8" spans="1:5" ht="24">
      <c r="A8" s="355">
        <f t="shared" si="0"/>
        <v>4</v>
      </c>
      <c r="B8" s="356" t="s">
        <v>357</v>
      </c>
      <c r="C8" s="357">
        <v>1</v>
      </c>
      <c r="D8" s="358"/>
      <c r="E8" s="358">
        <f>+D8*C8</f>
        <v>0</v>
      </c>
    </row>
    <row r="9" spans="1:5">
      <c r="A9" s="355">
        <f t="shared" si="0"/>
        <v>5</v>
      </c>
      <c r="B9" s="356" t="s">
        <v>539</v>
      </c>
      <c r="C9" s="357">
        <v>1</v>
      </c>
      <c r="D9" s="358"/>
      <c r="E9" s="358">
        <f t="shared" ref="E9" si="1">+D9*C9</f>
        <v>0</v>
      </c>
    </row>
    <row r="10" spans="1:5" ht="15.75" customHeight="1">
      <c r="A10" s="355">
        <f>+A9+1</f>
        <v>6</v>
      </c>
      <c r="B10" s="356" t="s">
        <v>599</v>
      </c>
      <c r="C10" s="357">
        <v>1</v>
      </c>
      <c r="D10" s="358"/>
      <c r="E10" s="358">
        <f>+D10*C10</f>
        <v>0</v>
      </c>
    </row>
    <row r="11" spans="1:5">
      <c r="A11" s="355">
        <f t="shared" si="0"/>
        <v>7</v>
      </c>
      <c r="B11" s="356" t="s">
        <v>597</v>
      </c>
      <c r="C11" s="357">
        <v>1</v>
      </c>
      <c r="D11" s="358"/>
      <c r="E11" s="358">
        <f t="shared" ref="E11" si="2">+D11*C11</f>
        <v>0</v>
      </c>
    </row>
    <row r="12" spans="1:5">
      <c r="A12" s="355">
        <f t="shared" si="0"/>
        <v>8</v>
      </c>
      <c r="B12" s="356" t="s">
        <v>359</v>
      </c>
      <c r="C12" s="357">
        <v>1</v>
      </c>
      <c r="D12" s="358"/>
      <c r="E12" s="358">
        <f t="shared" ref="E12" si="3">+D12*C12</f>
        <v>0</v>
      </c>
    </row>
    <row r="13" spans="1:5">
      <c r="A13" s="355">
        <f t="shared" si="0"/>
        <v>9</v>
      </c>
      <c r="B13" s="359" t="s">
        <v>360</v>
      </c>
      <c r="C13" s="360" t="s">
        <v>37</v>
      </c>
      <c r="D13" s="361" t="s">
        <v>35</v>
      </c>
      <c r="E13" s="362">
        <f>SUM(E5:E12)</f>
        <v>0</v>
      </c>
    </row>
    <row r="14" spans="1:5">
      <c r="A14" s="363"/>
      <c r="B14" s="42"/>
      <c r="C14" s="62"/>
      <c r="D14" s="62"/>
      <c r="E14" s="62"/>
    </row>
    <row r="15" spans="1:5">
      <c r="A15" s="363"/>
      <c r="B15" s="353" t="s">
        <v>361</v>
      </c>
      <c r="C15" s="62"/>
      <c r="D15" s="62"/>
      <c r="E15" s="62"/>
    </row>
    <row r="16" spans="1:5">
      <c r="A16" s="354" t="s">
        <v>15</v>
      </c>
      <c r="B16" s="354" t="s">
        <v>353</v>
      </c>
      <c r="C16" s="354" t="s">
        <v>135</v>
      </c>
      <c r="D16" s="354" t="s">
        <v>354</v>
      </c>
      <c r="E16" s="354" t="s">
        <v>355</v>
      </c>
    </row>
    <row r="17" spans="1:6">
      <c r="A17" s="355">
        <v>1</v>
      </c>
      <c r="B17" s="356" t="s">
        <v>362</v>
      </c>
      <c r="C17" s="357">
        <v>1</v>
      </c>
      <c r="D17" s="358"/>
      <c r="E17" s="358">
        <f t="shared" ref="E17:E26" si="4">+D17*C17</f>
        <v>0</v>
      </c>
    </row>
    <row r="18" spans="1:6" ht="24">
      <c r="A18" s="355">
        <f t="shared" ref="A18:A30" si="5">+A17+1</f>
        <v>2</v>
      </c>
      <c r="B18" s="356" t="s">
        <v>363</v>
      </c>
      <c r="C18" s="357">
        <v>1</v>
      </c>
      <c r="D18" s="358"/>
      <c r="E18" s="358">
        <f t="shared" si="4"/>
        <v>0</v>
      </c>
    </row>
    <row r="19" spans="1:6" ht="24">
      <c r="A19" s="355">
        <f t="shared" si="5"/>
        <v>3</v>
      </c>
      <c r="B19" s="356" t="s">
        <v>364</v>
      </c>
      <c r="C19" s="357">
        <v>1</v>
      </c>
      <c r="D19" s="358"/>
      <c r="E19" s="358">
        <f t="shared" si="4"/>
        <v>0</v>
      </c>
      <c r="F19" s="580"/>
    </row>
    <row r="20" spans="1:6" ht="24">
      <c r="A20" s="355">
        <f t="shared" si="5"/>
        <v>4</v>
      </c>
      <c r="B20" s="356" t="s">
        <v>567</v>
      </c>
      <c r="C20" s="357">
        <v>2</v>
      </c>
      <c r="D20" s="358"/>
      <c r="E20" s="358">
        <f t="shared" si="4"/>
        <v>0</v>
      </c>
    </row>
    <row r="21" spans="1:6">
      <c r="A21" s="355">
        <f t="shared" si="5"/>
        <v>5</v>
      </c>
      <c r="B21" s="356" t="s">
        <v>568</v>
      </c>
      <c r="C21" s="357">
        <v>2</v>
      </c>
      <c r="D21" s="358"/>
      <c r="E21" s="358">
        <f t="shared" si="4"/>
        <v>0</v>
      </c>
    </row>
    <row r="22" spans="1:6">
      <c r="A22" s="355">
        <f t="shared" si="5"/>
        <v>6</v>
      </c>
      <c r="B22" s="356" t="s">
        <v>539</v>
      </c>
      <c r="C22" s="357">
        <v>1</v>
      </c>
      <c r="D22" s="358"/>
      <c r="E22" s="358">
        <f t="shared" si="4"/>
        <v>0</v>
      </c>
    </row>
    <row r="23" spans="1:6">
      <c r="A23" s="355">
        <f t="shared" si="5"/>
        <v>7</v>
      </c>
      <c r="B23" s="356" t="s">
        <v>365</v>
      </c>
      <c r="C23" s="357">
        <v>1</v>
      </c>
      <c r="D23" s="358"/>
      <c r="E23" s="358">
        <f t="shared" si="4"/>
        <v>0</v>
      </c>
    </row>
    <row r="24" spans="1:6" ht="12.75" customHeight="1">
      <c r="A24" s="355">
        <f t="shared" si="5"/>
        <v>8</v>
      </c>
      <c r="B24" s="356" t="s">
        <v>569</v>
      </c>
      <c r="C24" s="357">
        <v>1</v>
      </c>
      <c r="D24" s="358"/>
      <c r="E24" s="358">
        <f t="shared" si="4"/>
        <v>0</v>
      </c>
    </row>
    <row r="25" spans="1:6" ht="12.75" customHeight="1">
      <c r="A25" s="355">
        <f t="shared" si="5"/>
        <v>9</v>
      </c>
      <c r="B25" s="356" t="s">
        <v>366</v>
      </c>
      <c r="C25" s="357">
        <v>1</v>
      </c>
      <c r="D25" s="358"/>
      <c r="E25" s="358">
        <f t="shared" si="4"/>
        <v>0</v>
      </c>
    </row>
    <row r="26" spans="1:6">
      <c r="A26" s="355">
        <f t="shared" si="5"/>
        <v>10</v>
      </c>
      <c r="B26" s="356" t="s">
        <v>53</v>
      </c>
      <c r="C26" s="357">
        <v>1</v>
      </c>
      <c r="D26" s="358"/>
      <c r="E26" s="358">
        <f t="shared" si="4"/>
        <v>0</v>
      </c>
      <c r="F26" s="580"/>
    </row>
    <row r="27" spans="1:6" ht="24">
      <c r="A27" s="355">
        <f t="shared" si="5"/>
        <v>11</v>
      </c>
      <c r="B27" s="356" t="s">
        <v>601</v>
      </c>
      <c r="C27" s="357">
        <v>1</v>
      </c>
      <c r="D27" s="358"/>
      <c r="E27" s="358">
        <f>+D27*C27</f>
        <v>0</v>
      </c>
      <c r="F27" s="580"/>
    </row>
    <row r="28" spans="1:6">
      <c r="A28" s="355">
        <f t="shared" si="5"/>
        <v>12</v>
      </c>
      <c r="B28" s="356" t="s">
        <v>358</v>
      </c>
      <c r="C28" s="357">
        <v>1</v>
      </c>
      <c r="D28" s="358"/>
      <c r="E28" s="358">
        <f>+D28*C28</f>
        <v>0</v>
      </c>
    </row>
    <row r="29" spans="1:6">
      <c r="A29" s="355">
        <f t="shared" si="5"/>
        <v>13</v>
      </c>
      <c r="B29" s="356" t="s">
        <v>9</v>
      </c>
      <c r="C29" s="357">
        <v>1</v>
      </c>
      <c r="D29" s="358"/>
      <c r="E29" s="358">
        <f>+D29*C29</f>
        <v>0</v>
      </c>
    </row>
    <row r="30" spans="1:6">
      <c r="A30" s="355">
        <f t="shared" si="5"/>
        <v>14</v>
      </c>
      <c r="B30" s="359" t="s">
        <v>3</v>
      </c>
      <c r="C30" s="360" t="s">
        <v>37</v>
      </c>
      <c r="D30" s="361" t="s">
        <v>35</v>
      </c>
      <c r="E30" s="362">
        <f>SUM(E17:E29)</f>
        <v>0</v>
      </c>
    </row>
    <row r="31" spans="1:6">
      <c r="A31" s="364"/>
      <c r="B31" s="62"/>
      <c r="C31" s="62"/>
      <c r="D31" s="62"/>
      <c r="E31" s="62"/>
    </row>
    <row r="32" spans="1:6" ht="14.25" customHeight="1">
      <c r="A32" s="363" t="s">
        <v>367</v>
      </c>
      <c r="B32" s="353" t="s">
        <v>368</v>
      </c>
      <c r="C32" s="62"/>
      <c r="D32" s="62"/>
      <c r="E32" s="365">
        <f>+E30+E13</f>
        <v>0</v>
      </c>
    </row>
  </sheetData>
  <pageMargins left="0.70866141732283472" right="0.70866141732283472" top="0.74803149606299213" bottom="0.74803149606299213" header="0.31496062992125984" footer="0.31496062992125984"/>
  <pageSetup paperSize="9" scale="11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activeCell="G33" sqref="A1:G33"/>
    </sheetView>
  </sheetViews>
  <sheetFormatPr defaultRowHeight="12.75" outlineLevelRow="1"/>
  <cols>
    <col min="3" max="3" width="48.42578125" style="330" customWidth="1"/>
    <col min="4" max="4" width="9.140625" style="331"/>
    <col min="6" max="6" width="9.140625" style="332"/>
    <col min="7" max="7" width="17.28515625" style="332" customWidth="1"/>
  </cols>
  <sheetData>
    <row r="1" spans="1:8" ht="24" customHeight="1" thickBot="1">
      <c r="A1" s="420" t="s">
        <v>500</v>
      </c>
      <c r="B1" s="333"/>
      <c r="C1" s="619" t="s">
        <v>510</v>
      </c>
      <c r="D1" s="620"/>
      <c r="E1" s="620"/>
      <c r="F1" s="620"/>
      <c r="G1" s="620"/>
      <c r="H1" s="334"/>
    </row>
    <row r="2" spans="1:8" ht="24" customHeight="1" thickTop="1" thickBot="1">
      <c r="A2" s="335"/>
      <c r="B2" s="336"/>
      <c r="C2" s="382" t="s">
        <v>572</v>
      </c>
      <c r="D2" s="337"/>
      <c r="E2" s="338"/>
      <c r="F2" s="339"/>
      <c r="G2" s="339"/>
      <c r="H2" s="334"/>
    </row>
    <row r="3" spans="1:8" ht="24" customHeight="1" thickTop="1" thickBot="1">
      <c r="A3" s="340" t="s">
        <v>15</v>
      </c>
      <c r="B3" s="341" t="s">
        <v>170</v>
      </c>
      <c r="C3" s="342" t="s">
        <v>171</v>
      </c>
      <c r="D3" s="343" t="s">
        <v>172</v>
      </c>
      <c r="E3" s="344" t="s">
        <v>173</v>
      </c>
      <c r="F3" s="586" t="s">
        <v>174</v>
      </c>
      <c r="G3" s="587" t="s">
        <v>175</v>
      </c>
      <c r="H3" s="334"/>
    </row>
    <row r="4" spans="1:8" s="330" customFormat="1" ht="14.25" thickTop="1" thickBot="1">
      <c r="A4" s="345">
        <v>1</v>
      </c>
      <c r="B4" s="345"/>
      <c r="C4" s="346" t="s">
        <v>409</v>
      </c>
      <c r="D4" s="347"/>
      <c r="E4" s="345"/>
      <c r="F4" s="348"/>
      <c r="G4" s="348">
        <f>+G5+G6+G7+G8+G9+G10</f>
        <v>0</v>
      </c>
    </row>
    <row r="5" spans="1:8" s="330" customFormat="1" ht="14.25" outlineLevel="1" thickTop="1" thickBot="1">
      <c r="A5" s="349" t="s">
        <v>94</v>
      </c>
      <c r="B5" s="349"/>
      <c r="C5" s="350" t="s">
        <v>322</v>
      </c>
      <c r="D5" s="351"/>
      <c r="E5" s="349"/>
      <c r="F5" s="352"/>
      <c r="G5" s="352"/>
    </row>
    <row r="6" spans="1:8" s="330" customFormat="1" ht="14.25" outlineLevel="1" thickTop="1" thickBot="1">
      <c r="A6" s="349" t="s">
        <v>96</v>
      </c>
      <c r="B6" s="349"/>
      <c r="C6" s="350" t="s">
        <v>573</v>
      </c>
      <c r="D6" s="351"/>
      <c r="E6" s="349"/>
      <c r="F6" s="352"/>
      <c r="G6" s="352"/>
    </row>
    <row r="7" spans="1:8" s="330" customFormat="1" ht="14.25" outlineLevel="1" thickTop="1" thickBot="1">
      <c r="A7" s="349" t="s">
        <v>188</v>
      </c>
      <c r="B7" s="349"/>
      <c r="C7" s="350" t="s">
        <v>325</v>
      </c>
      <c r="D7" s="351"/>
      <c r="E7" s="349"/>
      <c r="F7" s="352"/>
      <c r="G7" s="352"/>
    </row>
    <row r="8" spans="1:8" s="330" customFormat="1" ht="14.25" thickTop="1" thickBot="1">
      <c r="A8" s="349" t="s">
        <v>97</v>
      </c>
      <c r="B8" s="349"/>
      <c r="C8" s="350" t="s">
        <v>328</v>
      </c>
      <c r="D8" s="351"/>
      <c r="E8" s="349"/>
      <c r="F8" s="352"/>
      <c r="G8" s="352"/>
    </row>
    <row r="9" spans="1:8" s="330" customFormat="1" ht="14.25" thickTop="1" thickBot="1">
      <c r="A9" s="349" t="s">
        <v>315</v>
      </c>
      <c r="B9" s="349"/>
      <c r="C9" s="350" t="s">
        <v>331</v>
      </c>
      <c r="D9" s="351"/>
      <c r="E9" s="349"/>
      <c r="F9" s="352"/>
      <c r="G9" s="352"/>
    </row>
    <row r="10" spans="1:8" s="330" customFormat="1" ht="14.25" thickTop="1" thickBot="1">
      <c r="A10" s="349" t="s">
        <v>333</v>
      </c>
      <c r="B10" s="349"/>
      <c r="C10" s="350" t="s">
        <v>574</v>
      </c>
      <c r="D10" s="351"/>
      <c r="E10" s="349"/>
      <c r="F10" s="352"/>
      <c r="G10" s="352"/>
    </row>
    <row r="11" spans="1:8" s="330" customFormat="1" ht="14.25" thickTop="1" thickBot="1">
      <c r="A11" s="345">
        <v>2</v>
      </c>
      <c r="B11" s="345"/>
      <c r="C11" s="346" t="s">
        <v>334</v>
      </c>
      <c r="D11" s="347"/>
      <c r="E11" s="345"/>
      <c r="F11" s="348"/>
      <c r="G11" s="348">
        <f>+G12+G13+G14+G15</f>
        <v>0</v>
      </c>
    </row>
    <row r="12" spans="1:8" s="330" customFormat="1" ht="14.25" thickTop="1" thickBot="1">
      <c r="A12" s="349" t="s">
        <v>103</v>
      </c>
      <c r="B12" s="349"/>
      <c r="C12" s="350" t="s">
        <v>322</v>
      </c>
      <c r="D12" s="351"/>
      <c r="E12" s="349"/>
      <c r="F12" s="352"/>
      <c r="G12" s="352"/>
    </row>
    <row r="13" spans="1:8" s="330" customFormat="1" ht="14.25" thickTop="1" thickBot="1">
      <c r="A13" s="349" t="s">
        <v>104</v>
      </c>
      <c r="B13" s="349"/>
      <c r="C13" s="350" t="s">
        <v>337</v>
      </c>
      <c r="D13" s="351"/>
      <c r="E13" s="349"/>
      <c r="F13" s="352"/>
      <c r="G13" s="352"/>
    </row>
    <row r="14" spans="1:8" s="330" customFormat="1" ht="14.25" thickTop="1" thickBot="1">
      <c r="A14" s="349" t="s">
        <v>105</v>
      </c>
      <c r="B14" s="349"/>
      <c r="C14" s="350" t="s">
        <v>340</v>
      </c>
      <c r="D14" s="351"/>
      <c r="E14" s="349"/>
      <c r="F14" s="352"/>
      <c r="G14" s="352"/>
    </row>
    <row r="15" spans="1:8" s="330" customFormat="1" ht="14.25" thickTop="1" thickBot="1">
      <c r="A15" s="349" t="s">
        <v>106</v>
      </c>
      <c r="B15" s="349"/>
      <c r="C15" s="350" t="s">
        <v>343</v>
      </c>
      <c r="D15" s="351"/>
      <c r="E15" s="349"/>
      <c r="F15" s="352"/>
      <c r="G15" s="352"/>
    </row>
    <row r="16" spans="1:8" s="330" customFormat="1" ht="14.25" thickTop="1" thickBot="1">
      <c r="A16" s="345">
        <v>3</v>
      </c>
      <c r="B16" s="345"/>
      <c r="C16" s="346" t="s">
        <v>410</v>
      </c>
      <c r="D16" s="347"/>
      <c r="E16" s="345"/>
      <c r="F16" s="348"/>
      <c r="G16" s="348">
        <f>+G17+G18+G19</f>
        <v>0</v>
      </c>
    </row>
    <row r="17" spans="1:7" s="330" customFormat="1" ht="14.25" thickTop="1" thickBot="1">
      <c r="A17" s="349" t="s">
        <v>321</v>
      </c>
      <c r="B17" s="349"/>
      <c r="C17" s="350" t="s">
        <v>322</v>
      </c>
      <c r="D17" s="351"/>
      <c r="E17" s="349"/>
      <c r="F17" s="352"/>
      <c r="G17" s="352"/>
    </row>
    <row r="18" spans="1:7" s="330" customFormat="1" ht="14.25" thickTop="1" thickBot="1">
      <c r="A18" s="349" t="s">
        <v>346</v>
      </c>
      <c r="B18" s="349"/>
      <c r="C18" s="350" t="s">
        <v>411</v>
      </c>
      <c r="D18" s="351"/>
      <c r="E18" s="349"/>
      <c r="F18" s="352"/>
      <c r="G18" s="352"/>
    </row>
    <row r="19" spans="1:7" s="330" customFormat="1" ht="14.25" thickTop="1" thickBot="1">
      <c r="A19" s="349" t="s">
        <v>347</v>
      </c>
      <c r="B19" s="349"/>
      <c r="C19" s="350" t="s">
        <v>343</v>
      </c>
      <c r="D19" s="351"/>
      <c r="E19" s="349"/>
      <c r="F19" s="352"/>
      <c r="G19" s="352"/>
    </row>
    <row r="20" spans="1:7" s="330" customFormat="1" ht="14.25" thickTop="1" thickBot="1">
      <c r="A20" s="345">
        <v>4</v>
      </c>
      <c r="B20" s="345"/>
      <c r="C20" s="346" t="s">
        <v>575</v>
      </c>
      <c r="D20" s="347"/>
      <c r="E20" s="345"/>
      <c r="F20" s="348"/>
      <c r="G20" s="348">
        <f>+G21+G22+G23</f>
        <v>0</v>
      </c>
    </row>
    <row r="21" spans="1:7" s="330" customFormat="1" ht="14.25" thickTop="1" thickBot="1">
      <c r="A21" s="349" t="s">
        <v>412</v>
      </c>
      <c r="B21" s="349"/>
      <c r="C21" s="350" t="s">
        <v>322</v>
      </c>
      <c r="D21" s="351"/>
      <c r="E21" s="349"/>
      <c r="F21" s="352"/>
      <c r="G21" s="352"/>
    </row>
    <row r="22" spans="1:7" s="330" customFormat="1" ht="14.25" thickTop="1" thickBot="1">
      <c r="A22" s="349" t="s">
        <v>109</v>
      </c>
      <c r="B22" s="349"/>
      <c r="C22" s="350" t="s">
        <v>411</v>
      </c>
      <c r="D22" s="351"/>
      <c r="E22" s="349"/>
      <c r="F22" s="352"/>
      <c r="G22" s="352"/>
    </row>
    <row r="23" spans="1:7" s="330" customFormat="1" ht="14.25" thickTop="1" thickBot="1">
      <c r="A23" s="349" t="s">
        <v>112</v>
      </c>
      <c r="B23" s="349"/>
      <c r="C23" s="350" t="s">
        <v>343</v>
      </c>
      <c r="D23" s="351"/>
      <c r="E23" s="349"/>
      <c r="F23" s="352"/>
      <c r="G23" s="352"/>
    </row>
    <row r="24" spans="1:7" s="330" customFormat="1" ht="14.25" thickTop="1" thickBot="1">
      <c r="A24" s="345">
        <v>5</v>
      </c>
      <c r="B24" s="345"/>
      <c r="C24" s="346" t="s">
        <v>345</v>
      </c>
      <c r="D24" s="347"/>
      <c r="E24" s="345"/>
      <c r="F24" s="348"/>
      <c r="G24" s="348">
        <f>+G25+G26</f>
        <v>0</v>
      </c>
    </row>
    <row r="25" spans="1:7" s="330" customFormat="1" ht="14.25" thickTop="1" thickBot="1">
      <c r="A25" s="349" t="s">
        <v>187</v>
      </c>
      <c r="B25" s="349"/>
      <c r="C25" s="350" t="s">
        <v>322</v>
      </c>
      <c r="D25" s="351"/>
      <c r="E25" s="349"/>
      <c r="F25" s="352"/>
      <c r="G25" s="352"/>
    </row>
    <row r="26" spans="1:7" s="330" customFormat="1" ht="14.25" thickTop="1" thickBot="1">
      <c r="A26" s="349" t="s">
        <v>191</v>
      </c>
      <c r="B26" s="349"/>
      <c r="C26" s="350" t="s">
        <v>348</v>
      </c>
      <c r="D26" s="351"/>
      <c r="E26" s="349"/>
      <c r="F26" s="352"/>
      <c r="G26" s="352"/>
    </row>
    <row r="27" spans="1:7" s="330" customFormat="1" ht="14.25" thickTop="1" thickBot="1">
      <c r="A27" s="345">
        <f>A24+1</f>
        <v>6</v>
      </c>
      <c r="B27" s="345"/>
      <c r="C27" s="346" t="s">
        <v>576</v>
      </c>
      <c r="D27" s="347"/>
      <c r="E27" s="345"/>
      <c r="F27" s="348"/>
      <c r="G27" s="348">
        <f>+G28+G29+G30+G31+G32</f>
        <v>0</v>
      </c>
    </row>
    <row r="28" spans="1:7" s="330" customFormat="1" ht="14.25" thickTop="1" thickBot="1">
      <c r="A28" s="349" t="s">
        <v>103</v>
      </c>
      <c r="B28" s="349"/>
      <c r="C28" s="350" t="s">
        <v>322</v>
      </c>
      <c r="D28" s="351"/>
      <c r="E28" s="349"/>
      <c r="F28" s="352"/>
      <c r="G28" s="352"/>
    </row>
    <row r="29" spans="1:7" s="330" customFormat="1" ht="14.25" thickTop="1" thickBot="1">
      <c r="A29" s="349" t="s">
        <v>104</v>
      </c>
      <c r="B29" s="349"/>
      <c r="C29" s="350" t="s">
        <v>577</v>
      </c>
      <c r="D29" s="351"/>
      <c r="E29" s="349"/>
      <c r="F29" s="352"/>
      <c r="G29" s="352"/>
    </row>
    <row r="30" spans="1:7" s="330" customFormat="1" ht="14.25" thickTop="1" thickBot="1">
      <c r="A30" s="349" t="s">
        <v>105</v>
      </c>
      <c r="B30" s="349"/>
      <c r="C30" s="350" t="s">
        <v>578</v>
      </c>
      <c r="D30" s="351"/>
      <c r="E30" s="349"/>
      <c r="F30" s="352"/>
      <c r="G30" s="352"/>
    </row>
    <row r="31" spans="1:7" s="330" customFormat="1" ht="14.25" thickTop="1" thickBot="1">
      <c r="A31" s="349" t="s">
        <v>106</v>
      </c>
      <c r="B31" s="349"/>
      <c r="C31" s="350" t="s">
        <v>579</v>
      </c>
      <c r="D31" s="351"/>
      <c r="E31" s="349"/>
      <c r="F31" s="352"/>
      <c r="G31" s="352"/>
    </row>
    <row r="32" spans="1:7" s="330" customFormat="1" ht="14.25" thickTop="1" thickBot="1">
      <c r="A32" s="349" t="s">
        <v>109</v>
      </c>
      <c r="B32" s="349"/>
      <c r="C32" s="350" t="s">
        <v>580</v>
      </c>
      <c r="D32" s="351"/>
      <c r="E32" s="349"/>
      <c r="F32" s="352"/>
      <c r="G32" s="352"/>
    </row>
    <row r="33" spans="6:7" ht="15.75" thickTop="1">
      <c r="F33" s="584" t="s">
        <v>88</v>
      </c>
      <c r="G33" s="585">
        <f>G4+G11+G16+G20+G24+G27</f>
        <v>0</v>
      </c>
    </row>
  </sheetData>
  <mergeCells count="1">
    <mergeCell ref="C1:G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workbookViewId="0">
      <selection activeCell="G48" sqref="G48:H51"/>
    </sheetView>
  </sheetViews>
  <sheetFormatPr defaultColWidth="11.42578125" defaultRowHeight="12.75"/>
  <cols>
    <col min="2" max="2" width="13.85546875" customWidth="1"/>
    <col min="3" max="3" width="25.42578125" customWidth="1"/>
    <col min="6" max="6" width="17.42578125" customWidth="1"/>
    <col min="7" max="7" width="15.85546875" customWidth="1"/>
    <col min="8" max="8" width="18.28515625" customWidth="1"/>
  </cols>
  <sheetData>
    <row r="1" spans="1:9" ht="14.25">
      <c r="B1" s="121" t="s">
        <v>499</v>
      </c>
      <c r="C1" s="114"/>
      <c r="D1" s="114"/>
      <c r="E1" s="114"/>
      <c r="F1" s="114"/>
      <c r="G1" s="114"/>
      <c r="H1" s="114"/>
    </row>
    <row r="2" spans="1:9" ht="15" thickBot="1">
      <c r="B2" s="382" t="s">
        <v>570</v>
      </c>
      <c r="C2" s="114"/>
      <c r="D2" s="114"/>
      <c r="E2" s="114"/>
      <c r="F2" s="114"/>
      <c r="G2" s="114"/>
      <c r="H2" s="114"/>
    </row>
    <row r="3" spans="1:9" ht="14.25">
      <c r="B3" s="631" t="s">
        <v>15</v>
      </c>
      <c r="C3" s="631" t="s">
        <v>90</v>
      </c>
      <c r="D3" s="631" t="s">
        <v>189</v>
      </c>
      <c r="E3" s="631" t="s">
        <v>99</v>
      </c>
      <c r="F3" s="138" t="s">
        <v>117</v>
      </c>
      <c r="G3" s="631" t="s">
        <v>101</v>
      </c>
      <c r="H3" s="138" t="s">
        <v>117</v>
      </c>
    </row>
    <row r="4" spans="1:9" ht="15" thickBot="1">
      <c r="B4" s="632"/>
      <c r="C4" s="632"/>
      <c r="D4" s="632"/>
      <c r="E4" s="632"/>
      <c r="F4" s="139" t="s">
        <v>118</v>
      </c>
      <c r="G4" s="632"/>
      <c r="H4" s="139" t="s">
        <v>119</v>
      </c>
    </row>
    <row r="5" spans="1:9" ht="30" customHeight="1" thickBot="1">
      <c r="B5" s="129" t="s">
        <v>187</v>
      </c>
      <c r="C5" s="130" t="s">
        <v>120</v>
      </c>
      <c r="D5" s="633" t="s">
        <v>190</v>
      </c>
      <c r="E5" s="131" t="s">
        <v>95</v>
      </c>
      <c r="F5" s="125">
        <f>H28+I40</f>
        <v>0</v>
      </c>
      <c r="G5" s="125">
        <f>F5*23%</f>
        <v>0</v>
      </c>
      <c r="H5" s="125">
        <f>F5+G5</f>
        <v>0</v>
      </c>
    </row>
    <row r="6" spans="1:9" ht="30" customHeight="1" thickBot="1">
      <c r="B6" s="129" t="s">
        <v>191</v>
      </c>
      <c r="C6" s="130" t="s">
        <v>121</v>
      </c>
      <c r="D6" s="634"/>
      <c r="E6" s="131" t="s">
        <v>95</v>
      </c>
      <c r="F6" s="125">
        <f>H31</f>
        <v>0</v>
      </c>
      <c r="G6" s="125">
        <f>F6*23%</f>
        <v>0</v>
      </c>
      <c r="H6" s="125">
        <f>F6+G6</f>
        <v>0</v>
      </c>
    </row>
    <row r="7" spans="1:9" ht="30" customHeight="1" thickBot="1">
      <c r="B7" s="195" t="s">
        <v>192</v>
      </c>
      <c r="C7" s="196" t="s">
        <v>419</v>
      </c>
      <c r="D7" s="635"/>
      <c r="E7" s="197" t="s">
        <v>95</v>
      </c>
      <c r="F7" s="135">
        <f>I52</f>
        <v>0</v>
      </c>
      <c r="G7" s="125">
        <f>F7*23%</f>
        <v>0</v>
      </c>
      <c r="H7" s="125">
        <f>F7+G7</f>
        <v>0</v>
      </c>
    </row>
    <row r="8" spans="1:9" ht="16.5" thickTop="1" thickBot="1">
      <c r="B8" s="132" t="s">
        <v>122</v>
      </c>
      <c r="C8" s="636" t="s">
        <v>98</v>
      </c>
      <c r="D8" s="637"/>
      <c r="E8" s="638"/>
      <c r="F8" s="124">
        <f>SUM(F5:F7)</f>
        <v>0</v>
      </c>
      <c r="G8" s="125">
        <f>F8*23%</f>
        <v>0</v>
      </c>
      <c r="H8" s="125">
        <f>F8+G8</f>
        <v>0</v>
      </c>
    </row>
    <row r="9" spans="1:9" ht="15">
      <c r="B9" s="133"/>
      <c r="C9" s="133"/>
      <c r="D9" s="133"/>
      <c r="E9" s="133"/>
      <c r="F9" s="127"/>
      <c r="G9" s="128"/>
      <c r="H9" s="128"/>
    </row>
    <row r="10" spans="1:9" ht="15.75" thickBot="1">
      <c r="A10" s="37" t="s">
        <v>528</v>
      </c>
      <c r="B10" s="133"/>
      <c r="C10" s="133"/>
      <c r="D10" s="133"/>
      <c r="E10" s="133"/>
      <c r="F10" s="127"/>
      <c r="G10" s="128"/>
      <c r="H10" s="128"/>
    </row>
    <row r="11" spans="1:9" ht="13.5" thickBot="1">
      <c r="A11" s="198" t="s">
        <v>193</v>
      </c>
      <c r="B11" s="199" t="s">
        <v>194</v>
      </c>
      <c r="C11" s="199" t="s">
        <v>195</v>
      </c>
      <c r="D11" s="199" t="s">
        <v>196</v>
      </c>
      <c r="E11" s="199" t="s">
        <v>197</v>
      </c>
      <c r="F11" s="199" t="s">
        <v>198</v>
      </c>
      <c r="G11" s="200" t="s">
        <v>199</v>
      </c>
      <c r="H11" s="201" t="s">
        <v>200</v>
      </c>
    </row>
    <row r="12" spans="1:9" ht="13.5" thickBot="1">
      <c r="A12" s="202"/>
      <c r="B12" s="203" t="s">
        <v>201</v>
      </c>
      <c r="C12" s="204"/>
      <c r="D12" s="204"/>
      <c r="E12" s="204"/>
      <c r="F12" s="204"/>
      <c r="G12" s="205"/>
      <c r="H12" s="206"/>
      <c r="I12" s="134"/>
    </row>
    <row r="13" spans="1:9" ht="39" thickBot="1">
      <c r="A13" s="549" t="s">
        <v>557</v>
      </c>
      <c r="B13" s="550" t="s">
        <v>203</v>
      </c>
      <c r="C13" s="550" t="s">
        <v>529</v>
      </c>
      <c r="D13" s="551">
        <v>200</v>
      </c>
      <c r="E13" s="551">
        <v>9</v>
      </c>
      <c r="F13" s="550" t="s">
        <v>204</v>
      </c>
      <c r="G13" s="210"/>
      <c r="H13" s="209">
        <f>G13*E13</f>
        <v>0</v>
      </c>
      <c r="I13" s="134"/>
    </row>
    <row r="14" spans="1:9" ht="24.75" customHeight="1">
      <c r="A14" s="623" t="s">
        <v>560</v>
      </c>
      <c r="B14" s="625" t="s">
        <v>530</v>
      </c>
      <c r="C14" s="627" t="s">
        <v>531</v>
      </c>
      <c r="D14" s="629">
        <v>200</v>
      </c>
      <c r="E14" s="552">
        <v>2</v>
      </c>
      <c r="F14" s="627" t="s">
        <v>202</v>
      </c>
      <c r="G14" s="211"/>
      <c r="H14" s="212">
        <f t="shared" ref="H14:H30" si="0">G14*E14</f>
        <v>0</v>
      </c>
      <c r="I14" s="134"/>
    </row>
    <row r="15" spans="1:9" ht="13.5" thickBot="1">
      <c r="A15" s="624"/>
      <c r="B15" s="626"/>
      <c r="C15" s="628"/>
      <c r="D15" s="630"/>
      <c r="E15" s="551">
        <v>8</v>
      </c>
      <c r="F15" s="628"/>
      <c r="G15" s="210"/>
      <c r="H15" s="213">
        <f t="shared" si="0"/>
        <v>0</v>
      </c>
      <c r="I15" s="134"/>
    </row>
    <row r="16" spans="1:9" ht="28.5" customHeight="1" thickBot="1">
      <c r="A16" s="548" t="s">
        <v>558</v>
      </c>
      <c r="B16" s="550" t="s">
        <v>414</v>
      </c>
      <c r="C16" s="550" t="s">
        <v>551</v>
      </c>
      <c r="D16" s="551">
        <v>250</v>
      </c>
      <c r="E16" s="551">
        <v>35</v>
      </c>
      <c r="F16" s="207" t="s">
        <v>204</v>
      </c>
      <c r="G16" s="205"/>
      <c r="H16" s="209">
        <f t="shared" si="0"/>
        <v>0</v>
      </c>
      <c r="I16" s="134"/>
    </row>
    <row r="17" spans="1:9" ht="26.25" thickBot="1">
      <c r="A17" s="548" t="s">
        <v>559</v>
      </c>
      <c r="B17" s="550" t="s">
        <v>415</v>
      </c>
      <c r="C17" s="550" t="s">
        <v>552</v>
      </c>
      <c r="D17" s="551">
        <v>200</v>
      </c>
      <c r="E17" s="551">
        <v>10</v>
      </c>
      <c r="F17" s="550" t="s">
        <v>202</v>
      </c>
      <c r="G17" s="205"/>
      <c r="H17" s="206">
        <f t="shared" ref="H17" si="1">G17*E17</f>
        <v>0</v>
      </c>
      <c r="I17" s="134"/>
    </row>
    <row r="18" spans="1:9" ht="39" thickBot="1">
      <c r="A18" s="537" t="s">
        <v>532</v>
      </c>
      <c r="B18" s="550" t="s">
        <v>533</v>
      </c>
      <c r="C18" s="550" t="s">
        <v>534</v>
      </c>
      <c r="D18" s="551">
        <v>160</v>
      </c>
      <c r="E18" s="551">
        <v>20</v>
      </c>
      <c r="F18" s="550" t="s">
        <v>202</v>
      </c>
      <c r="G18" s="205"/>
      <c r="H18" s="206">
        <f t="shared" si="0"/>
        <v>0</v>
      </c>
      <c r="I18" s="134"/>
    </row>
    <row r="19" spans="1:9" ht="39" thickBot="1">
      <c r="A19" s="548" t="s">
        <v>561</v>
      </c>
      <c r="B19" s="550" t="s">
        <v>211</v>
      </c>
      <c r="C19" s="550" t="s">
        <v>535</v>
      </c>
      <c r="D19" s="551">
        <v>160</v>
      </c>
      <c r="E19" s="551">
        <v>25</v>
      </c>
      <c r="F19" s="550" t="s">
        <v>202</v>
      </c>
      <c r="G19" s="205"/>
      <c r="H19" s="206">
        <f t="shared" ref="H19" si="2">G19*E19</f>
        <v>0</v>
      </c>
      <c r="I19" s="134"/>
    </row>
    <row r="20" spans="1:9" ht="40.5" customHeight="1" thickBot="1">
      <c r="A20" s="553" t="s">
        <v>536</v>
      </c>
      <c r="B20" s="549" t="s">
        <v>206</v>
      </c>
      <c r="C20" s="550" t="s">
        <v>537</v>
      </c>
      <c r="D20" s="554" t="s">
        <v>186</v>
      </c>
      <c r="E20" s="555">
        <v>2</v>
      </c>
      <c r="F20" s="550" t="s">
        <v>207</v>
      </c>
      <c r="G20" s="206"/>
      <c r="H20" s="206">
        <f t="shared" si="0"/>
        <v>0</v>
      </c>
      <c r="I20" s="134"/>
    </row>
    <row r="21" spans="1:9" ht="77.25" thickBot="1">
      <c r="A21" s="553" t="s">
        <v>538</v>
      </c>
      <c r="B21" s="549" t="s">
        <v>206</v>
      </c>
      <c r="C21" s="550" t="s">
        <v>416</v>
      </c>
      <c r="D21" s="554" t="s">
        <v>186</v>
      </c>
      <c r="E21" s="555">
        <v>9</v>
      </c>
      <c r="F21" s="550" t="s">
        <v>207</v>
      </c>
      <c r="G21" s="216"/>
      <c r="H21" s="206">
        <f t="shared" si="0"/>
        <v>0</v>
      </c>
      <c r="I21" s="134"/>
    </row>
    <row r="22" spans="1:9" ht="13.5" thickBot="1">
      <c r="A22" s="422"/>
      <c r="B22" s="423"/>
      <c r="C22" s="423"/>
      <c r="D22" s="423"/>
      <c r="E22" s="424"/>
      <c r="F22" s="423"/>
      <c r="G22" s="425"/>
      <c r="H22" s="134"/>
      <c r="I22" s="134"/>
    </row>
    <row r="23" spans="1:9" ht="13.5" thickBot="1">
      <c r="A23" s="215"/>
      <c r="B23" s="368" t="s">
        <v>208</v>
      </c>
      <c r="C23" s="215"/>
      <c r="D23" s="369"/>
      <c r="E23" s="369"/>
      <c r="F23" s="369"/>
      <c r="G23" s="217"/>
      <c r="H23" s="209"/>
    </row>
    <row r="24" spans="1:9" ht="44.25" customHeight="1" thickBot="1">
      <c r="A24" s="214" t="s">
        <v>209</v>
      </c>
      <c r="B24" s="215" t="s">
        <v>210</v>
      </c>
      <c r="C24" s="208" t="s">
        <v>413</v>
      </c>
      <c r="D24" s="207">
        <v>160</v>
      </c>
      <c r="E24" s="207">
        <v>62</v>
      </c>
      <c r="F24" s="208" t="s">
        <v>556</v>
      </c>
      <c r="G24" s="205"/>
      <c r="H24" s="206">
        <f>G24*E24</f>
        <v>0</v>
      </c>
      <c r="I24" s="134"/>
    </row>
    <row r="25" spans="1:9" ht="44.25" customHeight="1" thickBot="1">
      <c r="A25" s="214" t="s">
        <v>554</v>
      </c>
      <c r="B25" s="215" t="s">
        <v>414</v>
      </c>
      <c r="C25" s="208" t="s">
        <v>555</v>
      </c>
      <c r="D25" s="207">
        <v>160</v>
      </c>
      <c r="E25" s="207">
        <v>25</v>
      </c>
      <c r="F25" s="208" t="s">
        <v>556</v>
      </c>
      <c r="G25" s="206"/>
      <c r="H25" s="209"/>
      <c r="I25" s="134"/>
    </row>
    <row r="26" spans="1:9">
      <c r="A26" s="623" t="s">
        <v>553</v>
      </c>
      <c r="B26" s="623" t="s">
        <v>418</v>
      </c>
      <c r="C26" s="623" t="s">
        <v>417</v>
      </c>
      <c r="D26" s="623">
        <v>32</v>
      </c>
      <c r="E26" s="623">
        <v>12.5</v>
      </c>
      <c r="F26" s="623" t="s">
        <v>556</v>
      </c>
      <c r="G26" s="559"/>
      <c r="H26" s="212">
        <f t="shared" si="0"/>
        <v>0</v>
      </c>
      <c r="I26" s="134"/>
    </row>
    <row r="27" spans="1:9" ht="13.5" thickBot="1">
      <c r="A27" s="622"/>
      <c r="B27" s="622"/>
      <c r="C27" s="622"/>
      <c r="D27" s="622"/>
      <c r="E27" s="622"/>
      <c r="F27" s="622"/>
      <c r="G27" s="218"/>
      <c r="H27" s="213">
        <f t="shared" si="0"/>
        <v>0</v>
      </c>
      <c r="I27" s="134"/>
    </row>
    <row r="28" spans="1:9" ht="13.5" thickBot="1">
      <c r="A28" s="219"/>
      <c r="B28" s="219"/>
      <c r="C28" s="219"/>
      <c r="D28" s="219"/>
      <c r="E28" s="219"/>
      <c r="F28" s="219"/>
      <c r="G28" s="136" t="s">
        <v>88</v>
      </c>
      <c r="H28" s="220">
        <f>SUM(H13:H27)</f>
        <v>0</v>
      </c>
      <c r="I28" s="134"/>
    </row>
    <row r="29" spans="1:9">
      <c r="A29" s="621" t="s">
        <v>212</v>
      </c>
      <c r="B29" s="621" t="s">
        <v>213</v>
      </c>
      <c r="C29" s="623" t="s">
        <v>214</v>
      </c>
      <c r="D29" s="221">
        <v>90</v>
      </c>
      <c r="E29" s="222">
        <v>18</v>
      </c>
      <c r="F29" s="621" t="s">
        <v>205</v>
      </c>
      <c r="G29" s="211"/>
      <c r="H29" s="223">
        <f t="shared" si="0"/>
        <v>0</v>
      </c>
    </row>
    <row r="30" spans="1:9" ht="13.5" thickBot="1">
      <c r="A30" s="622"/>
      <c r="B30" s="622"/>
      <c r="C30" s="622"/>
      <c r="D30" s="207">
        <v>32</v>
      </c>
      <c r="E30" s="207">
        <v>29</v>
      </c>
      <c r="F30" s="622"/>
      <c r="G30" s="218"/>
      <c r="H30" s="224">
        <f t="shared" si="0"/>
        <v>0</v>
      </c>
    </row>
    <row r="31" spans="1:9">
      <c r="G31" t="s">
        <v>215</v>
      </c>
      <c r="H31" s="225">
        <f>SUM(H29:H30)</f>
        <v>0</v>
      </c>
    </row>
    <row r="33" spans="2:9">
      <c r="B33" s="192"/>
      <c r="C33" s="189" t="s">
        <v>216</v>
      </c>
      <c r="D33" s="194"/>
      <c r="E33" s="193"/>
      <c r="F33" s="175"/>
      <c r="G33" s="226"/>
      <c r="H33" s="172"/>
    </row>
    <row r="34" spans="2:9" ht="33.75">
      <c r="B34" s="183" t="s">
        <v>185</v>
      </c>
      <c r="C34" s="168" t="s">
        <v>217</v>
      </c>
      <c r="D34" s="181">
        <v>110</v>
      </c>
      <c r="E34" s="180" t="s">
        <v>182</v>
      </c>
      <c r="F34" s="173">
        <v>1.1000000000000001</v>
      </c>
      <c r="G34" s="227"/>
      <c r="H34" s="228"/>
      <c r="I34" s="167">
        <f t="shared" ref="I34:I39" si="3">IF(ISTEXT(G34),G34,$D34*G34)</f>
        <v>0</v>
      </c>
    </row>
    <row r="35" spans="2:9" ht="37.5" customHeight="1">
      <c r="B35" s="183" t="s">
        <v>218</v>
      </c>
      <c r="C35" s="168" t="s">
        <v>219</v>
      </c>
      <c r="D35" s="181">
        <v>18</v>
      </c>
      <c r="E35" s="169" t="s">
        <v>220</v>
      </c>
      <c r="F35" s="174">
        <v>1.1000000000000001</v>
      </c>
      <c r="G35" s="227"/>
      <c r="H35" s="228"/>
      <c r="I35" s="167">
        <f t="shared" si="3"/>
        <v>0</v>
      </c>
    </row>
    <row r="36" spans="2:9" ht="45">
      <c r="B36" s="183" t="s">
        <v>218</v>
      </c>
      <c r="C36" s="168" t="s">
        <v>221</v>
      </c>
      <c r="D36" s="181">
        <v>10</v>
      </c>
      <c r="E36" s="169" t="s">
        <v>181</v>
      </c>
      <c r="F36" s="174">
        <v>1.1000000000000001</v>
      </c>
      <c r="G36" s="227"/>
      <c r="H36" s="228"/>
      <c r="I36" s="167">
        <f t="shared" si="3"/>
        <v>0</v>
      </c>
    </row>
    <row r="37" spans="2:9" ht="22.5">
      <c r="B37" s="183" t="s">
        <v>185</v>
      </c>
      <c r="C37" s="168" t="s">
        <v>222</v>
      </c>
      <c r="D37" s="181">
        <v>1</v>
      </c>
      <c r="E37" s="169" t="s">
        <v>182</v>
      </c>
      <c r="F37" s="174">
        <v>1.1000000000000001</v>
      </c>
      <c r="G37" s="227"/>
      <c r="H37" s="228"/>
      <c r="I37" s="167">
        <f t="shared" si="3"/>
        <v>0</v>
      </c>
    </row>
    <row r="38" spans="2:9" ht="33.75">
      <c r="B38" s="183" t="s">
        <v>223</v>
      </c>
      <c r="C38" s="168" t="s">
        <v>224</v>
      </c>
      <c r="D38" s="181">
        <v>2</v>
      </c>
      <c r="E38" s="169" t="s">
        <v>181</v>
      </c>
      <c r="F38" s="174">
        <v>1.1000000000000001</v>
      </c>
      <c r="G38" s="227"/>
      <c r="H38" s="228"/>
      <c r="I38" s="167">
        <f t="shared" si="3"/>
        <v>0</v>
      </c>
    </row>
    <row r="39" spans="2:9" ht="43.5" customHeight="1">
      <c r="B39" s="183" t="s">
        <v>223</v>
      </c>
      <c r="C39" s="168" t="s">
        <v>225</v>
      </c>
      <c r="D39" s="181">
        <v>6</v>
      </c>
      <c r="E39" s="169" t="s">
        <v>220</v>
      </c>
      <c r="F39" s="177">
        <v>1.1000000000000001</v>
      </c>
      <c r="G39" s="227"/>
      <c r="H39" s="228"/>
      <c r="I39" s="167">
        <f t="shared" si="3"/>
        <v>0</v>
      </c>
    </row>
    <row r="40" spans="2:9">
      <c r="I40" s="229">
        <f>SUM(I34:I39)</f>
        <v>0</v>
      </c>
    </row>
    <row r="47" spans="2:9">
      <c r="B47" s="230"/>
      <c r="C47" s="231" t="s">
        <v>226</v>
      </c>
      <c r="D47" s="190"/>
      <c r="E47" s="191"/>
      <c r="F47" s="175">
        <v>1.1000000000000001</v>
      </c>
      <c r="G47" s="190"/>
      <c r="H47" s="187"/>
      <c r="I47" s="184"/>
    </row>
    <row r="48" spans="2:9" ht="45">
      <c r="B48" s="182" t="s">
        <v>177</v>
      </c>
      <c r="C48" s="186" t="s">
        <v>227</v>
      </c>
      <c r="D48" s="182">
        <v>20</v>
      </c>
      <c r="E48" s="182" t="s">
        <v>178</v>
      </c>
      <c r="F48" s="175">
        <v>1.1000000000000001</v>
      </c>
      <c r="G48" s="232"/>
      <c r="H48" s="171"/>
      <c r="I48" s="167">
        <f>IF(ISTEXT(H48),H48,$D48*H48)</f>
        <v>0</v>
      </c>
    </row>
    <row r="49" spans="1:9" ht="45">
      <c r="B49" s="185" t="s">
        <v>180</v>
      </c>
      <c r="C49" s="186" t="s">
        <v>228</v>
      </c>
      <c r="D49" s="182">
        <v>1</v>
      </c>
      <c r="E49" s="182" t="s">
        <v>181</v>
      </c>
      <c r="F49" s="175">
        <v>1.1000000000000001</v>
      </c>
      <c r="G49" s="170"/>
      <c r="H49" s="171"/>
      <c r="I49" s="167">
        <f>IF(ISTEXT(G49),G49,$D49*G49)</f>
        <v>0</v>
      </c>
    </row>
    <row r="50" spans="1:9" ht="56.25">
      <c r="B50" s="182" t="s">
        <v>177</v>
      </c>
      <c r="C50" s="186" t="s">
        <v>229</v>
      </c>
      <c r="D50" s="182">
        <v>6</v>
      </c>
      <c r="E50" s="182" t="s">
        <v>178</v>
      </c>
      <c r="F50" s="175">
        <v>1.1000000000000001</v>
      </c>
      <c r="G50" s="232"/>
      <c r="H50" s="171"/>
      <c r="I50" s="167">
        <f>IF(ISTEXT(H50),H50,$D50*H50)</f>
        <v>0</v>
      </c>
    </row>
    <row r="51" spans="1:9" ht="48">
      <c r="B51" s="233" t="s">
        <v>184</v>
      </c>
      <c r="C51" s="234" t="s">
        <v>230</v>
      </c>
      <c r="D51" s="178">
        <v>1</v>
      </c>
      <c r="E51" s="178" t="s">
        <v>176</v>
      </c>
      <c r="F51" s="235">
        <v>1.1000000000000001</v>
      </c>
      <c r="G51" s="236"/>
      <c r="H51" s="237"/>
      <c r="I51" s="179">
        <f>IF(ISTEXT(G51),G51,$D51*G51)</f>
        <v>0</v>
      </c>
    </row>
    <row r="52" spans="1:9">
      <c r="A52" s="536"/>
      <c r="B52" s="238"/>
      <c r="C52" s="238"/>
      <c r="D52" s="191"/>
      <c r="E52" s="191"/>
      <c r="F52" s="175"/>
      <c r="G52" s="190"/>
      <c r="H52" s="187"/>
      <c r="I52" s="229">
        <f>SUM(I48:I51)</f>
        <v>0</v>
      </c>
    </row>
  </sheetData>
  <mergeCells count="22">
    <mergeCell ref="G3:G4"/>
    <mergeCell ref="D5:D7"/>
    <mergeCell ref="F14:F15"/>
    <mergeCell ref="B3:B4"/>
    <mergeCell ref="C3:C4"/>
    <mergeCell ref="D3:D4"/>
    <mergeCell ref="E3:E4"/>
    <mergeCell ref="C8:E8"/>
    <mergeCell ref="A14:A15"/>
    <mergeCell ref="B14:B15"/>
    <mergeCell ref="C14:C15"/>
    <mergeCell ref="D14:D15"/>
    <mergeCell ref="F26:F27"/>
    <mergeCell ref="A29:A30"/>
    <mergeCell ref="B29:B30"/>
    <mergeCell ref="C29:C30"/>
    <mergeCell ref="F29:F30"/>
    <mergeCell ref="A26:A27"/>
    <mergeCell ref="B26:B27"/>
    <mergeCell ref="C26:C27"/>
    <mergeCell ref="D26:D27"/>
    <mergeCell ref="E26:E27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workbookViewId="0">
      <selection activeCell="K9" sqref="K9"/>
    </sheetView>
  </sheetViews>
  <sheetFormatPr defaultColWidth="11.42578125" defaultRowHeight="12.75"/>
  <cols>
    <col min="3" max="3" width="37.42578125" customWidth="1"/>
    <col min="6" max="6" width="16.140625" customWidth="1"/>
    <col min="7" max="7" width="14.140625" customWidth="1"/>
    <col min="8" max="8" width="17.42578125" customWidth="1"/>
  </cols>
  <sheetData>
    <row r="1" spans="1:8">
      <c r="B1" s="37" t="s">
        <v>501</v>
      </c>
    </row>
    <row r="2" spans="1:8">
      <c r="C2" s="382" t="s">
        <v>570</v>
      </c>
    </row>
    <row r="3" spans="1:8" ht="14.25">
      <c r="A3" s="121" t="s">
        <v>623</v>
      </c>
      <c r="B3" s="114"/>
      <c r="C3" s="114"/>
      <c r="D3" s="114"/>
      <c r="E3" s="114"/>
      <c r="F3" s="114"/>
      <c r="G3" s="114"/>
    </row>
    <row r="4" spans="1:8" ht="57">
      <c r="B4" s="641" t="s">
        <v>15</v>
      </c>
      <c r="C4" s="560" t="s">
        <v>90</v>
      </c>
      <c r="D4" s="560" t="s">
        <v>232</v>
      </c>
      <c r="E4" s="560" t="s">
        <v>99</v>
      </c>
      <c r="F4" s="560" t="s">
        <v>117</v>
      </c>
      <c r="G4" s="560" t="s">
        <v>101</v>
      </c>
      <c r="H4" s="560" t="s">
        <v>117</v>
      </c>
    </row>
    <row r="5" spans="1:8" ht="14.25">
      <c r="B5" s="641"/>
      <c r="C5" s="560"/>
      <c r="D5" s="560"/>
      <c r="E5" s="560"/>
      <c r="F5" s="560" t="s">
        <v>118</v>
      </c>
      <c r="G5" s="560"/>
      <c r="H5" s="560" t="s">
        <v>119</v>
      </c>
    </row>
    <row r="6" spans="1:8" ht="30">
      <c r="B6" s="561" t="s">
        <v>233</v>
      </c>
      <c r="C6" s="561" t="s">
        <v>408</v>
      </c>
      <c r="D6" s="455"/>
      <c r="E6" s="455" t="s">
        <v>95</v>
      </c>
      <c r="F6" s="437">
        <f>H62</f>
        <v>0</v>
      </c>
      <c r="G6" s="437">
        <f t="shared" ref="G6:G11" si="0">F6*22%</f>
        <v>0</v>
      </c>
      <c r="H6" s="437">
        <f t="shared" ref="H6:H11" si="1">F6+G6</f>
        <v>0</v>
      </c>
    </row>
    <row r="7" spans="1:8" ht="45">
      <c r="B7" s="561" t="s">
        <v>234</v>
      </c>
      <c r="C7" s="561" t="s">
        <v>235</v>
      </c>
      <c r="D7" s="455"/>
      <c r="E7" s="455" t="s">
        <v>95</v>
      </c>
      <c r="F7" s="437">
        <v>22499.77</v>
      </c>
      <c r="G7" s="437">
        <f t="shared" si="0"/>
        <v>4949.9494000000004</v>
      </c>
      <c r="H7" s="437">
        <f t="shared" si="1"/>
        <v>27449.719400000002</v>
      </c>
    </row>
    <row r="8" spans="1:8" ht="15">
      <c r="B8" s="561" t="s">
        <v>236</v>
      </c>
      <c r="C8" s="561" t="s">
        <v>125</v>
      </c>
      <c r="D8" s="455"/>
      <c r="E8" s="455" t="s">
        <v>95</v>
      </c>
      <c r="F8" s="437">
        <f>G16</f>
        <v>0</v>
      </c>
      <c r="G8" s="437">
        <f t="shared" si="0"/>
        <v>0</v>
      </c>
      <c r="H8" s="437">
        <f t="shared" si="1"/>
        <v>0</v>
      </c>
    </row>
    <row r="9" spans="1:8" ht="15">
      <c r="B9" s="561" t="s">
        <v>237</v>
      </c>
      <c r="C9" s="561" t="s">
        <v>126</v>
      </c>
      <c r="D9" s="455"/>
      <c r="E9" s="455" t="s">
        <v>95</v>
      </c>
      <c r="F9" s="437">
        <f>G17+G18</f>
        <v>0</v>
      </c>
      <c r="G9" s="437">
        <f>F9*22%</f>
        <v>0</v>
      </c>
      <c r="H9" s="437">
        <f>F9+G9</f>
        <v>0</v>
      </c>
    </row>
    <row r="10" spans="1:8" ht="15">
      <c r="B10" s="561" t="s">
        <v>238</v>
      </c>
      <c r="C10" s="561" t="s">
        <v>316</v>
      </c>
      <c r="D10" s="455"/>
      <c r="E10" s="455" t="s">
        <v>95</v>
      </c>
      <c r="F10" s="437">
        <f>H86</f>
        <v>0</v>
      </c>
      <c r="G10" s="437">
        <f>F10*22%</f>
        <v>0</v>
      </c>
      <c r="H10" s="437">
        <f>F10+G10</f>
        <v>0</v>
      </c>
    </row>
    <row r="11" spans="1:8" ht="29.25">
      <c r="B11" s="562"/>
      <c r="C11" s="562" t="s">
        <v>98</v>
      </c>
      <c r="D11" s="562"/>
      <c r="E11" s="562"/>
      <c r="F11" s="438">
        <f>SUM(F6:F9)</f>
        <v>22499.77</v>
      </c>
      <c r="G11" s="437">
        <f t="shared" si="0"/>
        <v>4949.9494000000004</v>
      </c>
      <c r="H11" s="437">
        <f t="shared" si="1"/>
        <v>27449.719400000002</v>
      </c>
    </row>
    <row r="12" spans="1:8" ht="14.25">
      <c r="B12" s="114"/>
      <c r="C12" s="114"/>
      <c r="D12" s="114"/>
      <c r="E12" s="114"/>
      <c r="F12" s="114"/>
      <c r="G12" s="114"/>
      <c r="H12" s="114"/>
    </row>
    <row r="13" spans="1:8" ht="14.25">
      <c r="B13" s="114"/>
      <c r="C13" s="114"/>
      <c r="D13" s="114"/>
      <c r="E13" s="114"/>
      <c r="F13" s="114"/>
      <c r="G13" s="114"/>
      <c r="H13" s="114"/>
    </row>
    <row r="14" spans="1:8" s="176" customFormat="1" ht="22.5">
      <c r="A14" s="563" t="s">
        <v>239</v>
      </c>
      <c r="B14" s="563" t="s">
        <v>240</v>
      </c>
      <c r="C14" s="564" t="s">
        <v>241</v>
      </c>
      <c r="D14" s="563" t="s">
        <v>242</v>
      </c>
      <c r="E14" s="565" t="s">
        <v>243</v>
      </c>
      <c r="F14" s="566" t="s">
        <v>244</v>
      </c>
      <c r="G14" s="566" t="s">
        <v>245</v>
      </c>
    </row>
    <row r="15" spans="1:8" s="176" customFormat="1" ht="11.25">
      <c r="A15" s="567">
        <v>8</v>
      </c>
      <c r="B15" s="568"/>
      <c r="C15" s="243" t="s">
        <v>513</v>
      </c>
      <c r="D15" s="244"/>
      <c r="E15" s="245"/>
      <c r="F15" s="246"/>
      <c r="G15" s="246"/>
    </row>
    <row r="16" spans="1:8" s="176" customFormat="1" ht="33.75">
      <c r="A16" s="569" t="s">
        <v>236</v>
      </c>
      <c r="B16" s="570" t="s">
        <v>246</v>
      </c>
      <c r="C16" s="247" t="s">
        <v>247</v>
      </c>
      <c r="D16" s="248" t="s">
        <v>179</v>
      </c>
      <c r="E16" s="249">
        <v>600</v>
      </c>
      <c r="F16" s="250"/>
      <c r="G16" s="250">
        <f t="shared" ref="G16:G18" si="2">E16*F16</f>
        <v>0</v>
      </c>
    </row>
    <row r="17" spans="1:8" s="176" customFormat="1" ht="45">
      <c r="A17" s="569" t="s">
        <v>248</v>
      </c>
      <c r="B17" s="570" t="s">
        <v>246</v>
      </c>
      <c r="C17" s="247" t="s">
        <v>249</v>
      </c>
      <c r="D17" s="248" t="s">
        <v>182</v>
      </c>
      <c r="E17" s="249">
        <v>182</v>
      </c>
      <c r="F17" s="250"/>
      <c r="G17" s="250">
        <f t="shared" si="2"/>
        <v>0</v>
      </c>
    </row>
    <row r="18" spans="1:8" s="176" customFormat="1" ht="33.75">
      <c r="A18" s="569" t="s">
        <v>250</v>
      </c>
      <c r="B18" s="570" t="s">
        <v>246</v>
      </c>
      <c r="C18" s="247" t="s">
        <v>251</v>
      </c>
      <c r="D18" s="248" t="s">
        <v>176</v>
      </c>
      <c r="E18" s="249">
        <v>1</v>
      </c>
      <c r="F18" s="250"/>
      <c r="G18" s="250">
        <f t="shared" si="2"/>
        <v>0</v>
      </c>
    </row>
    <row r="19" spans="1:8" ht="14.25">
      <c r="B19" s="114"/>
      <c r="C19" s="114"/>
      <c r="D19" s="114"/>
      <c r="E19" s="114"/>
      <c r="F19" s="114"/>
      <c r="G19" s="114"/>
      <c r="H19" s="114"/>
    </row>
    <row r="20" spans="1:8" ht="14.25">
      <c r="B20" s="114"/>
      <c r="C20" s="114"/>
      <c r="D20" s="114"/>
      <c r="E20" s="114"/>
      <c r="F20" s="114"/>
      <c r="G20" s="114"/>
      <c r="H20" s="114"/>
    </row>
    <row r="21" spans="1:8" ht="14.25">
      <c r="B21" s="114"/>
      <c r="C21" s="114"/>
      <c r="D21" s="114"/>
      <c r="E21" s="114"/>
      <c r="F21" s="114"/>
      <c r="G21" s="114"/>
      <c r="H21" s="114"/>
    </row>
    <row r="22" spans="1:8" ht="14.25">
      <c r="B22" s="114"/>
      <c r="C22" s="114"/>
      <c r="D22" s="114"/>
      <c r="E22" s="114"/>
      <c r="F22" s="114"/>
      <c r="G22" s="114"/>
      <c r="H22" s="114"/>
    </row>
    <row r="23" spans="1:8" ht="14.25">
      <c r="B23" s="114"/>
      <c r="C23" s="114"/>
      <c r="D23" s="114"/>
      <c r="E23" s="114"/>
      <c r="F23" s="114"/>
      <c r="G23" s="114"/>
      <c r="H23" s="114"/>
    </row>
    <row r="24" spans="1:8" ht="14.25">
      <c r="A24" s="121" t="s">
        <v>502</v>
      </c>
      <c r="C24" s="114"/>
      <c r="D24" s="114"/>
      <c r="E24" s="114"/>
      <c r="F24" s="114"/>
      <c r="G24" s="114"/>
      <c r="H24" s="114"/>
    </row>
    <row r="25" spans="1:8" ht="14.25">
      <c r="B25" s="114"/>
      <c r="C25" s="114"/>
      <c r="D25" s="114"/>
      <c r="E25" s="114"/>
      <c r="F25" s="114"/>
      <c r="G25" s="114"/>
      <c r="H25" s="114"/>
    </row>
    <row r="26" spans="1:8" ht="57">
      <c r="B26" s="641" t="s">
        <v>15</v>
      </c>
      <c r="C26" s="560" t="s">
        <v>90</v>
      </c>
      <c r="D26" s="560" t="s">
        <v>232</v>
      </c>
      <c r="E26" s="560" t="s">
        <v>99</v>
      </c>
      <c r="F26" s="560" t="s">
        <v>117</v>
      </c>
      <c r="G26" s="560" t="s">
        <v>101</v>
      </c>
      <c r="H26" s="560" t="s">
        <v>117</v>
      </c>
    </row>
    <row r="27" spans="1:8" ht="14.25">
      <c r="B27" s="641"/>
      <c r="C27" s="560"/>
      <c r="D27" s="560"/>
      <c r="E27" s="560"/>
      <c r="F27" s="560" t="s">
        <v>118</v>
      </c>
      <c r="G27" s="560"/>
      <c r="H27" s="560" t="s">
        <v>119</v>
      </c>
    </row>
    <row r="28" spans="1:8" ht="30">
      <c r="B28" s="561" t="s">
        <v>252</v>
      </c>
      <c r="C28" s="561" t="s">
        <v>503</v>
      </c>
      <c r="D28" s="455" t="s">
        <v>253</v>
      </c>
      <c r="E28" s="455" t="s">
        <v>95</v>
      </c>
      <c r="F28" s="437">
        <f>H86</f>
        <v>0</v>
      </c>
      <c r="G28" s="437">
        <f>F28*22%</f>
        <v>0</v>
      </c>
      <c r="H28" s="437">
        <f>F28+G28</f>
        <v>0</v>
      </c>
    </row>
    <row r="29" spans="1:8" ht="15">
      <c r="B29" s="561" t="s">
        <v>254</v>
      </c>
      <c r="C29" s="561" t="s">
        <v>128</v>
      </c>
      <c r="D29" s="455"/>
      <c r="E29" s="455" t="s">
        <v>95</v>
      </c>
      <c r="F29" s="437">
        <v>3000</v>
      </c>
      <c r="G29" s="437">
        <f>F29*22%</f>
        <v>660</v>
      </c>
      <c r="H29" s="437">
        <f>F29+G29</f>
        <v>3660</v>
      </c>
    </row>
    <row r="30" spans="1:8" ht="15">
      <c r="B30" s="561" t="s">
        <v>255</v>
      </c>
      <c r="C30" s="561" t="s">
        <v>129</v>
      </c>
      <c r="D30" s="455"/>
      <c r="E30" s="455" t="s">
        <v>95</v>
      </c>
      <c r="F30" s="437">
        <v>2700</v>
      </c>
      <c r="G30" s="437">
        <f>F30*22%</f>
        <v>594</v>
      </c>
      <c r="H30" s="437">
        <f>F30+G30</f>
        <v>3294</v>
      </c>
    </row>
    <row r="31" spans="1:8" ht="29.25">
      <c r="B31" s="562" t="s">
        <v>256</v>
      </c>
      <c r="C31" s="562" t="s">
        <v>98</v>
      </c>
      <c r="D31" s="562"/>
      <c r="E31" s="562"/>
      <c r="F31" s="438">
        <f>SUM(F28:F30)</f>
        <v>5700</v>
      </c>
      <c r="G31" s="437">
        <f>F31*22%</f>
        <v>1254</v>
      </c>
      <c r="H31" s="437">
        <f>F31+G31</f>
        <v>6954</v>
      </c>
    </row>
    <row r="33" spans="1:8" ht="14.25">
      <c r="A33" s="428"/>
      <c r="B33" s="428"/>
      <c r="C33" s="428" t="s">
        <v>369</v>
      </c>
      <c r="D33" s="428"/>
      <c r="E33" s="428"/>
      <c r="F33" s="428"/>
      <c r="G33" s="428"/>
      <c r="H33" s="428"/>
    </row>
    <row r="34" spans="1:8" ht="14.25">
      <c r="A34" s="429"/>
      <c r="B34" s="429"/>
      <c r="C34" s="429" t="s">
        <v>370</v>
      </c>
      <c r="D34" s="429"/>
      <c r="E34" s="429"/>
      <c r="F34" s="429"/>
      <c r="G34" s="429"/>
      <c r="H34" s="429"/>
    </row>
    <row r="35" spans="1:8" ht="38.25">
      <c r="A35" s="539" t="s">
        <v>514</v>
      </c>
      <c r="B35" s="538"/>
      <c r="C35" s="430" t="s">
        <v>257</v>
      </c>
      <c r="D35" s="184">
        <v>0.54</v>
      </c>
      <c r="E35" s="184" t="s">
        <v>183</v>
      </c>
      <c r="F35" s="184">
        <v>1</v>
      </c>
      <c r="G35" s="184"/>
      <c r="H35" s="184">
        <f>F35*G35*D35</f>
        <v>0</v>
      </c>
    </row>
    <row r="36" spans="1:8" ht="38.25">
      <c r="A36" s="639" t="s">
        <v>515</v>
      </c>
      <c r="B36" s="640"/>
      <c r="C36" s="430" t="s">
        <v>516</v>
      </c>
      <c r="D36" s="184">
        <v>410</v>
      </c>
      <c r="E36" s="184" t="s">
        <v>179</v>
      </c>
      <c r="F36" s="184">
        <v>1</v>
      </c>
      <c r="G36" s="184"/>
      <c r="H36" s="187">
        <f>F36*G36*D36</f>
        <v>0</v>
      </c>
    </row>
    <row r="37" spans="1:8" ht="63.75">
      <c r="A37" s="319" t="s">
        <v>375</v>
      </c>
      <c r="B37" s="540"/>
      <c r="C37" s="430" t="s">
        <v>517</v>
      </c>
      <c r="D37" s="184">
        <f>D36*0.2</f>
        <v>82</v>
      </c>
      <c r="E37" s="184" t="s">
        <v>178</v>
      </c>
      <c r="F37" s="184">
        <v>1</v>
      </c>
      <c r="G37" s="184"/>
      <c r="H37" s="187">
        <f>F37*G37*D37</f>
        <v>0</v>
      </c>
    </row>
    <row r="38" spans="1:8" ht="25.5">
      <c r="A38" s="184" t="s">
        <v>373</v>
      </c>
      <c r="B38" s="233"/>
      <c r="C38" s="430" t="s">
        <v>518</v>
      </c>
      <c r="D38" s="184">
        <v>626</v>
      </c>
      <c r="E38" s="184" t="s">
        <v>179</v>
      </c>
      <c r="F38" s="184">
        <v>1</v>
      </c>
      <c r="G38" s="184"/>
      <c r="H38" s="187">
        <f>F38*G38*D38</f>
        <v>0</v>
      </c>
    </row>
    <row r="39" spans="1:8" ht="38.25">
      <c r="A39" s="319" t="s">
        <v>519</v>
      </c>
      <c r="B39" s="540"/>
      <c r="C39" s="430" t="s">
        <v>520</v>
      </c>
      <c r="D39" s="184">
        <v>626</v>
      </c>
      <c r="E39" s="184" t="s">
        <v>179</v>
      </c>
      <c r="F39" s="184">
        <v>1</v>
      </c>
      <c r="G39" s="184"/>
      <c r="H39" s="187">
        <f>F39*G39*D39</f>
        <v>0</v>
      </c>
    </row>
    <row r="40" spans="1:8" ht="63.75">
      <c r="A40" s="184" t="s">
        <v>375</v>
      </c>
      <c r="B40" s="184"/>
      <c r="C40" s="430" t="s">
        <v>376</v>
      </c>
      <c r="D40" s="184">
        <f>D38*0.15</f>
        <v>93.899999999999991</v>
      </c>
      <c r="E40" s="184" t="s">
        <v>178</v>
      </c>
      <c r="F40" s="184">
        <v>1</v>
      </c>
      <c r="G40" s="184"/>
      <c r="H40" s="187">
        <f t="shared" ref="H40:H41" si="3">F40*G40*D40</f>
        <v>0</v>
      </c>
    </row>
    <row r="41" spans="1:8" ht="89.25">
      <c r="A41" s="184" t="s">
        <v>377</v>
      </c>
      <c r="B41" s="184"/>
      <c r="C41" s="430" t="s">
        <v>378</v>
      </c>
      <c r="D41" s="184">
        <f>D40</f>
        <v>93.899999999999991</v>
      </c>
      <c r="E41" s="184" t="s">
        <v>178</v>
      </c>
      <c r="F41" s="184">
        <v>1</v>
      </c>
      <c r="G41" s="184"/>
      <c r="H41" s="187">
        <f t="shared" si="3"/>
        <v>0</v>
      </c>
    </row>
    <row r="42" spans="1:8" ht="14.25">
      <c r="A42" s="184"/>
      <c r="B42" s="184"/>
      <c r="C42" s="184"/>
      <c r="D42" s="184"/>
      <c r="E42" s="184"/>
      <c r="F42" s="428" t="s">
        <v>379</v>
      </c>
      <c r="G42" s="428"/>
      <c r="H42" s="431">
        <f>SUM(H35:H41)</f>
        <v>0</v>
      </c>
    </row>
    <row r="43" spans="1:8" ht="14.25">
      <c r="A43" s="429"/>
      <c r="B43" s="429"/>
      <c r="C43" s="429" t="s">
        <v>380</v>
      </c>
      <c r="D43" s="429"/>
      <c r="E43" s="429"/>
      <c r="F43" s="429"/>
      <c r="G43" s="429"/>
      <c r="H43" s="429"/>
    </row>
    <row r="44" spans="1:8" ht="63.75">
      <c r="A44" s="184" t="s">
        <v>381</v>
      </c>
      <c r="B44" s="233"/>
      <c r="C44" s="541" t="s">
        <v>382</v>
      </c>
      <c r="D44" s="184">
        <f>410+131</f>
        <v>541</v>
      </c>
      <c r="E44" s="184" t="s">
        <v>179</v>
      </c>
      <c r="F44" s="184">
        <v>1.1000000000000001</v>
      </c>
      <c r="G44" s="184"/>
      <c r="H44" s="187">
        <f t="shared" ref="H44:H51" si="4">F44*G44*D44</f>
        <v>0</v>
      </c>
    </row>
    <row r="45" spans="1:8" ht="51">
      <c r="A45" s="639" t="s">
        <v>526</v>
      </c>
      <c r="B45" s="644"/>
      <c r="C45" s="542" t="s">
        <v>521</v>
      </c>
      <c r="D45" s="184">
        <v>410</v>
      </c>
      <c r="E45" s="184" t="s">
        <v>179</v>
      </c>
      <c r="F45" s="184">
        <v>1</v>
      </c>
      <c r="G45" s="184"/>
      <c r="H45" s="184">
        <f>F45*G45*D45</f>
        <v>0</v>
      </c>
    </row>
    <row r="46" spans="1:8" ht="51">
      <c r="A46" s="639" t="s">
        <v>525</v>
      </c>
      <c r="B46" s="644"/>
      <c r="C46" s="542" t="s">
        <v>522</v>
      </c>
      <c r="D46" s="184">
        <v>410</v>
      </c>
      <c r="E46" s="184" t="s">
        <v>179</v>
      </c>
      <c r="F46" s="184">
        <v>1</v>
      </c>
      <c r="G46" s="184"/>
      <c r="H46" s="184">
        <f>F46*G46*D46</f>
        <v>0</v>
      </c>
    </row>
    <row r="47" spans="1:8" ht="25.5">
      <c r="A47" s="639" t="s">
        <v>523</v>
      </c>
      <c r="B47" s="644"/>
      <c r="C47" s="542" t="s">
        <v>524</v>
      </c>
      <c r="D47" s="184">
        <f>410+131</f>
        <v>541</v>
      </c>
      <c r="E47" s="184" t="s">
        <v>179</v>
      </c>
      <c r="F47" s="184">
        <v>1</v>
      </c>
      <c r="G47" s="184"/>
      <c r="H47" s="184">
        <f>F47*G47*D47</f>
        <v>0</v>
      </c>
    </row>
    <row r="48" spans="1:8" ht="38.25">
      <c r="A48" s="319" t="s">
        <v>385</v>
      </c>
      <c r="B48" s="547"/>
      <c r="C48" s="543" t="s">
        <v>386</v>
      </c>
      <c r="D48" s="184">
        <v>335</v>
      </c>
      <c r="E48" s="184" t="s">
        <v>179</v>
      </c>
      <c r="F48" s="184">
        <v>1</v>
      </c>
      <c r="G48" s="184"/>
      <c r="H48" s="187">
        <f>F48*G48*D48</f>
        <v>0</v>
      </c>
    </row>
    <row r="49" spans="1:8" ht="51">
      <c r="A49" s="642" t="s">
        <v>387</v>
      </c>
      <c r="B49" s="643"/>
      <c r="C49" s="544" t="s">
        <v>388</v>
      </c>
      <c r="D49" s="184">
        <v>335</v>
      </c>
      <c r="E49" s="184" t="s">
        <v>179</v>
      </c>
      <c r="F49" s="184">
        <v>1</v>
      </c>
      <c r="G49" s="184"/>
      <c r="H49" s="187">
        <f t="shared" si="4"/>
        <v>0</v>
      </c>
    </row>
    <row r="50" spans="1:8" ht="38.25" customHeight="1">
      <c r="A50" s="639" t="s">
        <v>389</v>
      </c>
      <c r="B50" s="640"/>
      <c r="C50" s="545" t="s">
        <v>390</v>
      </c>
      <c r="D50" s="184">
        <v>131</v>
      </c>
      <c r="E50" s="184" t="s">
        <v>179</v>
      </c>
      <c r="F50" s="184">
        <v>1</v>
      </c>
      <c r="G50" s="184"/>
      <c r="H50" s="187">
        <f t="shared" si="4"/>
        <v>0</v>
      </c>
    </row>
    <row r="51" spans="1:8" ht="51">
      <c r="A51" s="184" t="s">
        <v>391</v>
      </c>
      <c r="B51" s="184"/>
      <c r="C51" s="546" t="s">
        <v>392</v>
      </c>
      <c r="D51" s="184">
        <v>131</v>
      </c>
      <c r="E51" s="184" t="s">
        <v>179</v>
      </c>
      <c r="F51" s="184">
        <v>1</v>
      </c>
      <c r="G51" s="184"/>
      <c r="H51" s="187">
        <f t="shared" si="4"/>
        <v>0</v>
      </c>
    </row>
    <row r="52" spans="1:8" ht="14.25">
      <c r="A52" s="184"/>
      <c r="B52" s="184"/>
      <c r="C52" s="184"/>
      <c r="D52" s="184"/>
      <c r="E52" s="184"/>
      <c r="F52" s="428" t="s">
        <v>379</v>
      </c>
      <c r="G52" s="428"/>
      <c r="H52" s="431">
        <f>SUM(H44:H51)</f>
        <v>0</v>
      </c>
    </row>
    <row r="53" spans="1:8" ht="14.25">
      <c r="A53" s="429"/>
      <c r="B53" s="429"/>
      <c r="C53" s="429" t="s">
        <v>393</v>
      </c>
      <c r="D53" s="429"/>
      <c r="E53" s="429"/>
      <c r="F53" s="429"/>
      <c r="G53" s="429"/>
      <c r="H53" s="429"/>
    </row>
    <row r="54" spans="1:8" ht="38.25">
      <c r="A54" s="184"/>
      <c r="B54" s="233"/>
      <c r="C54" s="432" t="s">
        <v>258</v>
      </c>
      <c r="D54" s="184">
        <f>D60+D59+D58</f>
        <v>218</v>
      </c>
      <c r="E54" s="184" t="s">
        <v>182</v>
      </c>
      <c r="F54" s="184">
        <v>1</v>
      </c>
      <c r="G54" s="184"/>
      <c r="H54" s="184">
        <f>F54*G54*D54</f>
        <v>0</v>
      </c>
    </row>
    <row r="55" spans="1:8" ht="25.5">
      <c r="A55" s="184"/>
      <c r="B55" s="233"/>
      <c r="C55" s="430" t="s">
        <v>394</v>
      </c>
      <c r="D55" s="184">
        <f>69*0.04</f>
        <v>2.7600000000000002</v>
      </c>
      <c r="E55" s="184" t="s">
        <v>178</v>
      </c>
      <c r="F55" s="184">
        <v>1</v>
      </c>
      <c r="G55" s="184"/>
      <c r="H55" s="184">
        <f t="shared" ref="H55:H57" si="5">F55*G55*D55</f>
        <v>0</v>
      </c>
    </row>
    <row r="56" spans="1:8" ht="25.5">
      <c r="A56" s="184"/>
      <c r="B56" s="233"/>
      <c r="C56" s="430" t="s">
        <v>395</v>
      </c>
      <c r="D56" s="184">
        <f>87*0.06</f>
        <v>5.22</v>
      </c>
      <c r="E56" s="184"/>
      <c r="F56" s="184">
        <v>1</v>
      </c>
      <c r="G56" s="184"/>
      <c r="H56" s="184">
        <f t="shared" si="5"/>
        <v>0</v>
      </c>
    </row>
    <row r="57" spans="1:8" ht="25.5">
      <c r="A57" s="184"/>
      <c r="B57" s="233"/>
      <c r="C57" s="430" t="s">
        <v>396</v>
      </c>
      <c r="D57" s="184">
        <f>D58*0.04</f>
        <v>2.48</v>
      </c>
      <c r="E57" s="184"/>
      <c r="F57" s="184">
        <v>1</v>
      </c>
      <c r="G57" s="184"/>
      <c r="H57" s="184">
        <f t="shared" si="5"/>
        <v>0</v>
      </c>
    </row>
    <row r="58" spans="1:8" ht="38.25">
      <c r="A58" s="184" t="s">
        <v>397</v>
      </c>
      <c r="B58" s="233"/>
      <c r="C58" s="430" t="s">
        <v>398</v>
      </c>
      <c r="D58" s="184">
        <v>62</v>
      </c>
      <c r="E58" s="184" t="s">
        <v>178</v>
      </c>
      <c r="F58" s="184">
        <v>1</v>
      </c>
      <c r="G58" s="184"/>
      <c r="H58" s="184">
        <f>F58*G58*D58</f>
        <v>0</v>
      </c>
    </row>
    <row r="59" spans="1:8" ht="38.25">
      <c r="A59" s="184" t="s">
        <v>399</v>
      </c>
      <c r="B59" s="233"/>
      <c r="C59" s="430" t="s">
        <v>400</v>
      </c>
      <c r="D59" s="184">
        <v>87</v>
      </c>
      <c r="E59" s="184" t="s">
        <v>182</v>
      </c>
      <c r="F59" s="184">
        <v>1</v>
      </c>
      <c r="G59" s="184"/>
      <c r="H59" s="184">
        <f>F59*G59*D59</f>
        <v>0</v>
      </c>
    </row>
    <row r="60" spans="1:8" ht="38.25">
      <c r="A60" s="184" t="s">
        <v>401</v>
      </c>
      <c r="B60" s="233"/>
      <c r="C60" s="430" t="s">
        <v>402</v>
      </c>
      <c r="D60" s="184">
        <v>69</v>
      </c>
      <c r="E60" s="184" t="s">
        <v>182</v>
      </c>
      <c r="F60" s="184">
        <v>1</v>
      </c>
      <c r="G60" s="184"/>
      <c r="H60" s="184">
        <f>F60*G60*D60</f>
        <v>0</v>
      </c>
    </row>
    <row r="61" spans="1:8" ht="14.25">
      <c r="F61" s="426" t="s">
        <v>379</v>
      </c>
      <c r="G61" s="426"/>
      <c r="H61" s="427">
        <f>SUM(H54:H60)</f>
        <v>0</v>
      </c>
    </row>
    <row r="62" spans="1:8" ht="14.25">
      <c r="F62" s="366" t="s">
        <v>403</v>
      </c>
      <c r="G62" s="366"/>
      <c r="H62" s="367">
        <f>H42+H52+H61</f>
        <v>0</v>
      </c>
    </row>
    <row r="64" spans="1:8" ht="14.25">
      <c r="A64" s="428"/>
      <c r="B64" s="428"/>
      <c r="C64" s="428" t="s">
        <v>404</v>
      </c>
      <c r="D64" s="428"/>
      <c r="E64" s="428"/>
      <c r="F64" s="428"/>
      <c r="G64" s="428"/>
      <c r="H64" s="428"/>
    </row>
    <row r="65" spans="1:8" ht="14.25">
      <c r="A65" s="429"/>
      <c r="B65" s="429"/>
      <c r="C65" s="429" t="s">
        <v>370</v>
      </c>
      <c r="D65" s="429"/>
      <c r="E65" s="429"/>
      <c r="F65" s="429"/>
      <c r="G65" s="429"/>
      <c r="H65" s="429"/>
    </row>
    <row r="66" spans="1:8" ht="38.25">
      <c r="A66" s="184"/>
      <c r="B66" s="184"/>
      <c r="C66" s="430" t="s">
        <v>257</v>
      </c>
      <c r="D66" s="184">
        <v>0.38</v>
      </c>
      <c r="E66" s="184" t="s">
        <v>183</v>
      </c>
      <c r="F66" s="184">
        <v>1</v>
      </c>
      <c r="G66" s="184"/>
      <c r="H66" s="184">
        <f t="shared" ref="H66:H72" si="6">F66*G66*D66</f>
        <v>0</v>
      </c>
    </row>
    <row r="67" spans="1:8" ht="63.75">
      <c r="A67" s="184" t="s">
        <v>371</v>
      </c>
      <c r="B67" s="233"/>
      <c r="C67" s="430" t="s">
        <v>372</v>
      </c>
      <c r="D67" s="184">
        <v>380</v>
      </c>
      <c r="E67" s="184" t="s">
        <v>179</v>
      </c>
      <c r="F67" s="184">
        <v>1</v>
      </c>
      <c r="G67" s="184"/>
      <c r="H67" s="184">
        <f t="shared" si="6"/>
        <v>0</v>
      </c>
    </row>
    <row r="68" spans="1:8" ht="63.75">
      <c r="A68" s="184" t="s">
        <v>375</v>
      </c>
      <c r="B68" s="184"/>
      <c r="C68" s="430" t="s">
        <v>405</v>
      </c>
      <c r="D68" s="184">
        <f>D67*0.2</f>
        <v>76</v>
      </c>
      <c r="E68" s="184" t="s">
        <v>178</v>
      </c>
      <c r="F68" s="184">
        <v>1</v>
      </c>
      <c r="G68" s="184"/>
      <c r="H68" s="184">
        <f t="shared" si="6"/>
        <v>0</v>
      </c>
    </row>
    <row r="69" spans="1:8" ht="89.25">
      <c r="A69" s="184" t="s">
        <v>377</v>
      </c>
      <c r="B69" s="184"/>
      <c r="C69" s="430" t="s">
        <v>406</v>
      </c>
      <c r="D69" s="184">
        <f>D68</f>
        <v>76</v>
      </c>
      <c r="E69" s="184" t="s">
        <v>178</v>
      </c>
      <c r="F69" s="184">
        <v>1</v>
      </c>
      <c r="G69" s="184"/>
      <c r="H69" s="184">
        <f t="shared" si="6"/>
        <v>0</v>
      </c>
    </row>
    <row r="70" spans="1:8" ht="25.5">
      <c r="A70" s="184" t="s">
        <v>373</v>
      </c>
      <c r="B70" s="233"/>
      <c r="C70" s="430" t="s">
        <v>374</v>
      </c>
      <c r="D70" s="184">
        <v>641</v>
      </c>
      <c r="E70" s="184" t="s">
        <v>179</v>
      </c>
      <c r="F70" s="184">
        <v>1</v>
      </c>
      <c r="G70" s="184"/>
      <c r="H70" s="184">
        <f t="shared" si="6"/>
        <v>0</v>
      </c>
    </row>
    <row r="71" spans="1:8" ht="63.75">
      <c r="A71" s="184" t="s">
        <v>375</v>
      </c>
      <c r="B71" s="184"/>
      <c r="C71" s="430" t="s">
        <v>376</v>
      </c>
      <c r="D71" s="184">
        <f>D70*0.15</f>
        <v>96.149999999999991</v>
      </c>
      <c r="E71" s="184" t="s">
        <v>178</v>
      </c>
      <c r="F71" s="184">
        <v>1</v>
      </c>
      <c r="G71" s="184"/>
      <c r="H71" s="184">
        <f t="shared" si="6"/>
        <v>0</v>
      </c>
    </row>
    <row r="72" spans="1:8" ht="89.25">
      <c r="A72" s="184" t="s">
        <v>377</v>
      </c>
      <c r="B72" s="184"/>
      <c r="C72" s="430" t="s">
        <v>378</v>
      </c>
      <c r="D72" s="184">
        <f>D71</f>
        <v>96.149999999999991</v>
      </c>
      <c r="E72" s="184" t="s">
        <v>178</v>
      </c>
      <c r="F72" s="184">
        <v>1</v>
      </c>
      <c r="G72" s="184"/>
      <c r="H72" s="184">
        <f t="shared" si="6"/>
        <v>0</v>
      </c>
    </row>
    <row r="73" spans="1:8" ht="14.25">
      <c r="A73" s="184"/>
      <c r="B73" s="184"/>
      <c r="C73" s="184"/>
      <c r="D73" s="184"/>
      <c r="E73" s="184"/>
      <c r="F73" s="428" t="s">
        <v>379</v>
      </c>
      <c r="G73" s="428"/>
      <c r="H73" s="428">
        <f>SUM(H66:H72)</f>
        <v>0</v>
      </c>
    </row>
    <row r="74" spans="1:8" ht="14.25">
      <c r="A74" s="429"/>
      <c r="B74" s="429"/>
      <c r="C74" s="429" t="s">
        <v>380</v>
      </c>
      <c r="D74" s="429"/>
      <c r="E74" s="429"/>
      <c r="F74" s="429"/>
      <c r="G74" s="429"/>
      <c r="H74" s="429"/>
    </row>
    <row r="75" spans="1:8" ht="63.75">
      <c r="A75" s="184" t="s">
        <v>381</v>
      </c>
      <c r="B75" s="233"/>
      <c r="C75" s="430" t="s">
        <v>382</v>
      </c>
      <c r="D75" s="184">
        <v>380</v>
      </c>
      <c r="E75" s="184" t="s">
        <v>179</v>
      </c>
      <c r="F75" s="184">
        <v>1</v>
      </c>
      <c r="G75" s="184"/>
      <c r="H75" s="184">
        <f>F75*G75*D75</f>
        <v>0</v>
      </c>
    </row>
    <row r="76" spans="1:8" ht="51">
      <c r="A76" s="184" t="s">
        <v>383</v>
      </c>
      <c r="B76" s="233"/>
      <c r="C76" s="430" t="s">
        <v>384</v>
      </c>
      <c r="D76" s="184">
        <v>380</v>
      </c>
      <c r="E76" s="184" t="s">
        <v>179</v>
      </c>
      <c r="F76" s="184">
        <v>1</v>
      </c>
      <c r="G76" s="184"/>
      <c r="H76" s="184">
        <f>F76*G76*D76</f>
        <v>0</v>
      </c>
    </row>
    <row r="77" spans="1:8" ht="38.25">
      <c r="A77" s="184" t="s">
        <v>385</v>
      </c>
      <c r="B77" s="233"/>
      <c r="C77" s="430" t="s">
        <v>386</v>
      </c>
      <c r="D77" s="184">
        <v>312</v>
      </c>
      <c r="E77" s="184" t="s">
        <v>179</v>
      </c>
      <c r="F77" s="184">
        <v>1</v>
      </c>
      <c r="G77" s="184"/>
      <c r="H77" s="184">
        <f>F77*G77*D77</f>
        <v>0</v>
      </c>
    </row>
    <row r="78" spans="1:8" ht="38.25">
      <c r="A78" s="639" t="s">
        <v>387</v>
      </c>
      <c r="B78" s="640"/>
      <c r="C78" s="430" t="s">
        <v>527</v>
      </c>
      <c r="D78" s="184">
        <v>312</v>
      </c>
      <c r="E78" s="184" t="s">
        <v>179</v>
      </c>
      <c r="F78" s="184">
        <v>1</v>
      </c>
      <c r="G78" s="184"/>
      <c r="H78" s="184">
        <f>F78*G78*D78</f>
        <v>0</v>
      </c>
    </row>
    <row r="79" spans="1:8" ht="14.25">
      <c r="A79" s="184"/>
      <c r="B79" s="184"/>
      <c r="C79" s="184"/>
      <c r="D79" s="184"/>
      <c r="E79" s="184"/>
      <c r="F79" s="428" t="s">
        <v>379</v>
      </c>
      <c r="G79" s="428"/>
      <c r="H79" s="431">
        <f>SUM(H75:H78)</f>
        <v>0</v>
      </c>
    </row>
    <row r="80" spans="1:8" ht="14.25">
      <c r="A80" s="429"/>
      <c r="B80" s="429"/>
      <c r="C80" s="429" t="s">
        <v>393</v>
      </c>
      <c r="D80" s="429"/>
      <c r="E80" s="429"/>
      <c r="F80" s="429"/>
      <c r="G80" s="429"/>
      <c r="H80" s="429"/>
    </row>
    <row r="81" spans="1:8" ht="30" customHeight="1">
      <c r="A81" s="184"/>
      <c r="B81" s="233"/>
      <c r="C81" s="432" t="s">
        <v>258</v>
      </c>
      <c r="D81" s="184">
        <v>140</v>
      </c>
      <c r="E81" s="184" t="s">
        <v>182</v>
      </c>
      <c r="F81" s="184">
        <v>1</v>
      </c>
      <c r="G81" s="184"/>
      <c r="H81" s="184">
        <f>F81*G81*D81</f>
        <v>0</v>
      </c>
    </row>
    <row r="82" spans="1:8" ht="25.5">
      <c r="A82" s="184"/>
      <c r="B82" s="233"/>
      <c r="C82" s="430" t="s">
        <v>407</v>
      </c>
      <c r="D82" s="184">
        <f>D81*0.04</f>
        <v>5.6000000000000005</v>
      </c>
      <c r="E82" s="184" t="s">
        <v>178</v>
      </c>
      <c r="F82" s="184">
        <v>1</v>
      </c>
      <c r="G82" s="184"/>
      <c r="H82" s="184">
        <f>F82*G82*D82</f>
        <v>0</v>
      </c>
    </row>
    <row r="83" spans="1:8">
      <c r="A83" s="184"/>
      <c r="B83" s="233"/>
      <c r="C83" s="432"/>
      <c r="D83" s="184"/>
      <c r="E83" s="184"/>
      <c r="F83" s="184">
        <v>1</v>
      </c>
      <c r="G83" s="184"/>
      <c r="H83" s="184"/>
    </row>
    <row r="84" spans="1:8" ht="38.25">
      <c r="A84" s="184" t="s">
        <v>399</v>
      </c>
      <c r="B84" s="233"/>
      <c r="C84" s="430" t="s">
        <v>400</v>
      </c>
      <c r="D84" s="184">
        <v>140</v>
      </c>
      <c r="E84" s="184" t="s">
        <v>182</v>
      </c>
      <c r="F84" s="184">
        <v>1</v>
      </c>
      <c r="G84" s="184"/>
      <c r="H84" s="184">
        <f>IF(ISTEXT(G84),G84,$D84*G84)</f>
        <v>0</v>
      </c>
    </row>
    <row r="85" spans="1:8" ht="14.25">
      <c r="F85" s="426" t="s">
        <v>379</v>
      </c>
      <c r="G85" s="426"/>
      <c r="H85" s="427">
        <f>SUM(H81:H84)</f>
        <v>0</v>
      </c>
    </row>
    <row r="86" spans="1:8" ht="14.25">
      <c r="F86" s="366" t="s">
        <v>403</v>
      </c>
      <c r="G86" s="366"/>
      <c r="H86" s="367">
        <f>H85+H79+H73</f>
        <v>0</v>
      </c>
    </row>
  </sheetData>
  <mergeCells count="9">
    <mergeCell ref="A78:B78"/>
    <mergeCell ref="B4:B5"/>
    <mergeCell ref="B26:B27"/>
    <mergeCell ref="A36:B36"/>
    <mergeCell ref="A49:B49"/>
    <mergeCell ref="A50:B50"/>
    <mergeCell ref="A45:B45"/>
    <mergeCell ref="A46:B46"/>
    <mergeCell ref="A47:B4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topLeftCell="A10" workbookViewId="0">
      <selection activeCell="H58" sqref="H58"/>
    </sheetView>
  </sheetViews>
  <sheetFormatPr defaultRowHeight="12.75"/>
  <cols>
    <col min="1" max="1" width="4.42578125" bestFit="1" customWidth="1"/>
    <col min="2" max="2" width="48.42578125" customWidth="1"/>
    <col min="3" max="3" width="18.7109375" customWidth="1"/>
    <col min="4" max="4" width="21.140625" customWidth="1"/>
    <col min="5" max="5" width="10.85546875" customWidth="1"/>
    <col min="6" max="6" width="10" customWidth="1"/>
    <col min="7" max="7" width="10.85546875" customWidth="1"/>
    <col min="8" max="8" width="13.7109375" customWidth="1"/>
    <col min="9" max="9" width="15.140625" customWidth="1"/>
    <col min="10" max="10" width="13.42578125" style="188" customWidth="1"/>
    <col min="11" max="11" width="14.42578125" customWidth="1"/>
  </cols>
  <sheetData>
    <row r="1" spans="1:10" ht="30.75" customHeight="1" thickBot="1">
      <c r="A1" s="645" t="s">
        <v>613</v>
      </c>
      <c r="B1" s="646"/>
      <c r="C1" s="646"/>
      <c r="D1" s="646"/>
      <c r="E1" s="421"/>
      <c r="F1" s="421"/>
      <c r="G1" s="421"/>
      <c r="H1" s="421"/>
      <c r="I1" s="421"/>
    </row>
    <row r="2" spans="1:10">
      <c r="H2" s="239"/>
      <c r="I2" s="240"/>
      <c r="J2" s="241"/>
    </row>
    <row r="3" spans="1:10" s="382" customFormat="1" ht="12" customHeight="1">
      <c r="A3" s="382" t="s">
        <v>592</v>
      </c>
      <c r="D3" s="383"/>
    </row>
    <row r="4" spans="1:10" s="382" customFormat="1" ht="12">
      <c r="D4" s="383"/>
    </row>
    <row r="5" spans="1:10" s="382" customFormat="1" ht="15" customHeight="1">
      <c r="A5" s="384" t="s">
        <v>431</v>
      </c>
      <c r="B5" s="385"/>
      <c r="C5" s="385"/>
      <c r="D5" s="386"/>
    </row>
    <row r="6" spans="1:10" s="382" customFormat="1" ht="24" customHeight="1">
      <c r="A6" s="387" t="s">
        <v>432</v>
      </c>
      <c r="D6" s="383"/>
    </row>
    <row r="7" spans="1:10" s="382" customFormat="1" ht="12">
      <c r="D7" s="383"/>
    </row>
    <row r="8" spans="1:10" s="382" customFormat="1" ht="12">
      <c r="A8" s="385"/>
      <c r="B8" s="385"/>
      <c r="C8" s="385"/>
      <c r="D8" s="386"/>
    </row>
    <row r="9" spans="1:10" s="382" customFormat="1" ht="15" customHeight="1">
      <c r="A9" s="388" t="s">
        <v>231</v>
      </c>
      <c r="B9" s="389" t="s">
        <v>433</v>
      </c>
      <c r="C9" s="389" t="s">
        <v>434</v>
      </c>
      <c r="D9" s="390" t="s">
        <v>7</v>
      </c>
    </row>
    <row r="10" spans="1:10" s="382" customFormat="1" ht="16.149999999999999" customHeight="1">
      <c r="A10" s="391" t="s">
        <v>435</v>
      </c>
      <c r="B10" s="392" t="s">
        <v>436</v>
      </c>
      <c r="C10" s="393" t="s">
        <v>437</v>
      </c>
      <c r="D10" s="394">
        <f>SUM(D11:D13)</f>
        <v>0</v>
      </c>
    </row>
    <row r="11" spans="1:10" s="382" customFormat="1" ht="16.149999999999999" customHeight="1">
      <c r="A11" s="391" t="s">
        <v>164</v>
      </c>
      <c r="B11" s="392" t="s">
        <v>585</v>
      </c>
      <c r="C11" s="393" t="s">
        <v>586</v>
      </c>
      <c r="D11" s="395"/>
    </row>
    <row r="12" spans="1:10" s="382" customFormat="1" ht="16.149999999999999" customHeight="1">
      <c r="A12" s="391" t="s">
        <v>165</v>
      </c>
      <c r="B12" s="392" t="s">
        <v>587</v>
      </c>
      <c r="C12" s="393" t="s">
        <v>438</v>
      </c>
      <c r="D12" s="395"/>
    </row>
    <row r="13" spans="1:10" s="382" customFormat="1" ht="16.149999999999999" customHeight="1">
      <c r="A13" s="391" t="s">
        <v>259</v>
      </c>
      <c r="B13" s="392" t="s">
        <v>588</v>
      </c>
      <c r="C13" s="393" t="s">
        <v>437</v>
      </c>
      <c r="D13" s="395"/>
    </row>
    <row r="14" spans="1:10" s="382" customFormat="1" ht="16.149999999999999" customHeight="1">
      <c r="A14" s="391" t="s">
        <v>441</v>
      </c>
      <c r="B14" s="392" t="s">
        <v>439</v>
      </c>
      <c r="C14" s="393" t="s">
        <v>440</v>
      </c>
      <c r="D14" s="394">
        <f>SUM(D15:D22)</f>
        <v>0</v>
      </c>
    </row>
    <row r="15" spans="1:10" s="382" customFormat="1" ht="16.149999999999999" customHeight="1">
      <c r="A15" s="391" t="s">
        <v>443</v>
      </c>
      <c r="B15" s="392" t="s">
        <v>442</v>
      </c>
      <c r="C15" s="393" t="s">
        <v>438</v>
      </c>
      <c r="D15" s="395"/>
    </row>
    <row r="16" spans="1:10" s="382" customFormat="1" ht="16.149999999999999" customHeight="1">
      <c r="A16" s="391" t="s">
        <v>446</v>
      </c>
      <c r="B16" s="392" t="s">
        <v>444</v>
      </c>
      <c r="C16" s="393" t="s">
        <v>445</v>
      </c>
      <c r="D16" s="395"/>
    </row>
    <row r="17" spans="1:4" s="382" customFormat="1" ht="16.149999999999999" customHeight="1">
      <c r="A17" s="391" t="s">
        <v>448</v>
      </c>
      <c r="B17" s="392" t="s">
        <v>447</v>
      </c>
      <c r="C17" s="393" t="s">
        <v>440</v>
      </c>
      <c r="D17" s="395"/>
    </row>
    <row r="18" spans="1:4" s="382" customFormat="1" ht="16.149999999999999" customHeight="1">
      <c r="A18" s="391" t="s">
        <v>451</v>
      </c>
      <c r="B18" s="392" t="s">
        <v>449</v>
      </c>
      <c r="C18" s="393" t="s">
        <v>450</v>
      </c>
      <c r="D18" s="395"/>
    </row>
    <row r="19" spans="1:4" s="382" customFormat="1" ht="16.149999999999999" customHeight="1">
      <c r="A19" s="391" t="s">
        <v>454</v>
      </c>
      <c r="B19" s="392" t="s">
        <v>452</v>
      </c>
      <c r="C19" s="393" t="s">
        <v>453</v>
      </c>
      <c r="D19" s="395"/>
    </row>
    <row r="20" spans="1:4" s="382" customFormat="1" ht="16.149999999999999" customHeight="1">
      <c r="A20" s="391" t="s">
        <v>457</v>
      </c>
      <c r="B20" s="392" t="s">
        <v>455</v>
      </c>
      <c r="C20" s="393" t="s">
        <v>456</v>
      </c>
      <c r="D20" s="395"/>
    </row>
    <row r="21" spans="1:4" s="382" customFormat="1" ht="16.149999999999999" customHeight="1">
      <c r="A21" s="391" t="s">
        <v>460</v>
      </c>
      <c r="B21" s="392" t="s">
        <v>458</v>
      </c>
      <c r="C21" s="393" t="s">
        <v>459</v>
      </c>
      <c r="D21" s="395"/>
    </row>
    <row r="22" spans="1:4" s="382" customFormat="1" ht="16.149999999999999" customHeight="1">
      <c r="A22" s="391" t="s">
        <v>589</v>
      </c>
      <c r="B22" s="392" t="s">
        <v>590</v>
      </c>
      <c r="C22" s="393" t="s">
        <v>591</v>
      </c>
      <c r="D22" s="395"/>
    </row>
    <row r="23" spans="1:4" s="382" customFormat="1" ht="12">
      <c r="A23" s="396"/>
      <c r="B23" s="397"/>
      <c r="C23" s="397"/>
      <c r="D23" s="398"/>
    </row>
    <row r="24" spans="1:4" s="382" customFormat="1" ht="12">
      <c r="A24" s="396"/>
      <c r="B24" s="397"/>
      <c r="C24" s="397"/>
      <c r="D24" s="398"/>
    </row>
    <row r="25" spans="1:4" s="382" customFormat="1">
      <c r="A25" s="399" t="s">
        <v>461</v>
      </c>
      <c r="B25" s="385"/>
      <c r="C25" s="385"/>
      <c r="D25" s="400"/>
    </row>
    <row r="26" spans="1:4" s="382" customFormat="1" ht="18" customHeight="1">
      <c r="A26" s="401" t="s">
        <v>462</v>
      </c>
      <c r="B26" s="402"/>
      <c r="C26" s="402"/>
      <c r="D26" s="403">
        <f>D10+D14</f>
        <v>0</v>
      </c>
    </row>
    <row r="27" spans="1:4" s="382" customFormat="1" ht="4.1500000000000004" customHeight="1" thickBot="1">
      <c r="A27" s="404"/>
      <c r="B27" s="405"/>
      <c r="C27" s="405"/>
      <c r="D27" s="406"/>
    </row>
    <row r="28" spans="1:4" s="382" customFormat="1" ht="4.1500000000000004" customHeight="1" thickTop="1">
      <c r="A28" s="397"/>
      <c r="B28" s="397"/>
      <c r="C28" s="397"/>
      <c r="D28" s="433"/>
    </row>
    <row r="29" spans="1:4" s="382" customFormat="1" ht="4.1500000000000004" customHeight="1">
      <c r="A29" s="397"/>
      <c r="B29" s="397"/>
      <c r="C29" s="397"/>
      <c r="D29" s="433"/>
    </row>
    <row r="30" spans="1:4" s="382" customFormat="1" ht="4.1500000000000004" customHeight="1">
      <c r="A30" s="397"/>
      <c r="B30" s="397"/>
      <c r="C30" s="397"/>
      <c r="D30" s="433"/>
    </row>
    <row r="31" spans="1:4" s="382" customFormat="1" ht="37.5" customHeight="1">
      <c r="A31" s="397"/>
      <c r="B31" s="397"/>
      <c r="C31" s="397"/>
      <c r="D31" s="433"/>
    </row>
    <row r="32" spans="1:4" s="382" customFormat="1" ht="4.1500000000000004" customHeight="1">
      <c r="A32" s="397"/>
      <c r="B32" s="397"/>
      <c r="C32" s="397"/>
      <c r="D32" s="433"/>
    </row>
    <row r="33" spans="1:10" s="382" customFormat="1" ht="4.1500000000000004" customHeight="1">
      <c r="A33" s="397"/>
      <c r="B33" s="397"/>
      <c r="C33" s="397"/>
      <c r="D33" s="433"/>
    </row>
    <row r="34" spans="1:10" s="382" customFormat="1" ht="4.1500000000000004" customHeight="1">
      <c r="A34" s="397"/>
      <c r="B34" s="397"/>
      <c r="C34" s="397"/>
      <c r="D34" s="433"/>
    </row>
    <row r="35" spans="1:10" s="382" customFormat="1" ht="4.1500000000000004" customHeight="1">
      <c r="A35" s="397"/>
      <c r="B35" s="397"/>
      <c r="C35" s="397"/>
      <c r="D35" s="433"/>
    </row>
    <row r="36" spans="1:10" s="382" customFormat="1" ht="4.1500000000000004" customHeight="1">
      <c r="A36" s="397"/>
      <c r="B36" s="397"/>
      <c r="C36" s="397"/>
      <c r="D36" s="433"/>
    </row>
    <row r="37" spans="1:10" s="382" customFormat="1" ht="4.1500000000000004" customHeight="1">
      <c r="A37" s="397"/>
      <c r="B37" s="397"/>
      <c r="C37" s="397"/>
      <c r="D37" s="433"/>
    </row>
    <row r="38" spans="1:10" s="382" customFormat="1" ht="4.1500000000000004" customHeight="1">
      <c r="A38" s="397"/>
      <c r="B38" s="397"/>
      <c r="C38" s="397"/>
      <c r="D38" s="433"/>
    </row>
    <row r="39" spans="1:10" s="382" customFormat="1" ht="4.1500000000000004" customHeight="1">
      <c r="A39" s="397"/>
      <c r="B39" s="397"/>
      <c r="C39" s="397"/>
      <c r="D39" s="433"/>
    </row>
    <row r="40" spans="1:10" s="382" customFormat="1" ht="4.1500000000000004" customHeight="1">
      <c r="A40" s="397"/>
      <c r="B40" s="397"/>
      <c r="C40" s="397"/>
      <c r="D40" s="433"/>
    </row>
    <row r="41" spans="1:10" s="382" customFormat="1" ht="15" customHeight="1">
      <c r="A41" s="397"/>
      <c r="B41" s="397"/>
      <c r="C41" s="397"/>
      <c r="D41" s="433"/>
    </row>
    <row r="42" spans="1:10" ht="15.75">
      <c r="J42" s="242"/>
    </row>
  </sheetData>
  <mergeCells count="1">
    <mergeCell ref="A1:D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53"/>
  <sheetViews>
    <sheetView tabSelected="1" topLeftCell="A80" workbookViewId="0">
      <selection activeCell="G103" sqref="G103"/>
    </sheetView>
  </sheetViews>
  <sheetFormatPr defaultRowHeight="12.75"/>
  <cols>
    <col min="1" max="1" width="6.5703125" customWidth="1"/>
    <col min="2" max="2" width="5.85546875" style="143" customWidth="1"/>
    <col min="3" max="3" width="50" style="10" customWidth="1"/>
    <col min="4" max="4" width="6.7109375" style="11" customWidth="1"/>
    <col min="5" max="5" width="19" style="10" customWidth="1"/>
    <col min="6" max="6" width="11.140625" style="12" customWidth="1"/>
    <col min="7" max="7" width="12.5703125" style="12" customWidth="1"/>
    <col min="8" max="10" width="14.5703125" style="257" customWidth="1"/>
    <col min="12" max="12" width="12.28515625" bestFit="1" customWidth="1"/>
  </cols>
  <sheetData>
    <row r="1" spans="1:12">
      <c r="G1" s="13"/>
    </row>
    <row r="2" spans="1:12" ht="28.5" customHeight="1">
      <c r="A2" s="647" t="s">
        <v>614</v>
      </c>
      <c r="B2" s="647"/>
      <c r="C2" s="647"/>
      <c r="D2" s="647"/>
      <c r="E2" s="647"/>
      <c r="F2" s="317" t="s">
        <v>5</v>
      </c>
      <c r="G2" s="318">
        <v>0.13</v>
      </c>
      <c r="H2" s="274"/>
    </row>
    <row r="3" spans="1:12" ht="18.75" customHeight="1">
      <c r="A3" s="319"/>
      <c r="B3" s="144"/>
      <c r="C3" s="305" t="s">
        <v>606</v>
      </c>
      <c r="D3" s="34"/>
      <c r="E3" s="34"/>
      <c r="F3" s="14" t="s">
        <v>12</v>
      </c>
      <c r="G3" s="320">
        <v>0.13</v>
      </c>
      <c r="H3" s="274"/>
    </row>
    <row r="4" spans="1:12" ht="19.5" customHeight="1">
      <c r="A4" s="571" t="s">
        <v>20</v>
      </c>
      <c r="B4" s="571"/>
      <c r="C4" s="572" t="s">
        <v>312</v>
      </c>
      <c r="D4" s="648" t="s">
        <v>18</v>
      </c>
      <c r="E4" s="648"/>
      <c r="F4" s="52" t="s">
        <v>34</v>
      </c>
      <c r="G4" s="321">
        <v>1</v>
      </c>
      <c r="H4" s="274"/>
    </row>
    <row r="5" spans="1:12" ht="18.75" customHeight="1">
      <c r="A5" s="572" t="s">
        <v>28</v>
      </c>
      <c r="B5" s="573"/>
      <c r="C5" s="574" t="s">
        <v>311</v>
      </c>
      <c r="D5" s="649" t="str">
        <f>IF($G$4=1,"Kosztorys Inwestorski",IF($G$4=2,F5,F6))</f>
        <v>Kosztorys Inwestorski</v>
      </c>
      <c r="E5" s="649"/>
      <c r="F5" s="52" t="s">
        <v>32</v>
      </c>
      <c r="G5" s="322"/>
      <c r="H5" s="274"/>
    </row>
    <row r="6" spans="1:12" ht="20.25" customHeight="1">
      <c r="A6" s="572" t="s">
        <v>29</v>
      </c>
      <c r="B6" s="573"/>
      <c r="C6" s="575" t="s">
        <v>314</v>
      </c>
      <c r="D6" s="572"/>
      <c r="E6" s="572"/>
      <c r="F6" s="52" t="s">
        <v>33</v>
      </c>
      <c r="G6" s="322"/>
      <c r="H6" s="274"/>
    </row>
    <row r="7" spans="1:12" ht="18" customHeight="1">
      <c r="A7" s="572" t="s">
        <v>30</v>
      </c>
      <c r="B7" s="573"/>
      <c r="C7" s="576"/>
      <c r="D7" s="648" t="s">
        <v>19</v>
      </c>
      <c r="E7" s="648"/>
      <c r="F7" s="16"/>
      <c r="G7" s="323"/>
      <c r="H7" s="274"/>
    </row>
    <row r="8" spans="1:12" ht="18.75" customHeight="1">
      <c r="A8" s="572" t="s">
        <v>31</v>
      </c>
      <c r="B8" s="573"/>
      <c r="C8" s="574" t="s">
        <v>133</v>
      </c>
      <c r="D8" s="650" t="s">
        <v>605</v>
      </c>
      <c r="E8" s="650"/>
      <c r="F8" s="324"/>
      <c r="G8" s="325"/>
      <c r="H8" s="274"/>
    </row>
    <row r="9" spans="1:12" ht="7.5" customHeight="1">
      <c r="A9" s="56"/>
      <c r="B9" s="144"/>
      <c r="C9" s="57"/>
      <c r="D9" s="56"/>
      <c r="E9" s="58"/>
      <c r="F9" s="16"/>
      <c r="G9" s="16"/>
    </row>
    <row r="10" spans="1:12" s="2" customFormat="1" ht="15.75" customHeight="1">
      <c r="A10" s="17"/>
      <c r="B10" s="284" t="s">
        <v>134</v>
      </c>
      <c r="C10" s="285"/>
      <c r="D10" s="286"/>
      <c r="E10" s="287"/>
      <c r="F10" s="288"/>
      <c r="G10" s="289"/>
      <c r="H10" s="271"/>
      <c r="I10" s="258"/>
      <c r="J10" s="258"/>
    </row>
    <row r="11" spans="1:12" s="8" customFormat="1" ht="24">
      <c r="B11" s="290" t="s">
        <v>15</v>
      </c>
      <c r="C11" s="63" t="s">
        <v>36</v>
      </c>
      <c r="D11" s="145" t="s">
        <v>135</v>
      </c>
      <c r="E11" s="145" t="s">
        <v>136</v>
      </c>
      <c r="F11" s="64" t="s">
        <v>6</v>
      </c>
      <c r="G11" s="291" t="s">
        <v>7</v>
      </c>
      <c r="H11" s="272" t="s">
        <v>137</v>
      </c>
      <c r="I11" s="259" t="s">
        <v>138</v>
      </c>
      <c r="J11" s="259" t="s">
        <v>139</v>
      </c>
    </row>
    <row r="12" spans="1:12" s="5" customFormat="1">
      <c r="B12" s="292">
        <v>1</v>
      </c>
      <c r="C12" s="65" t="s">
        <v>260</v>
      </c>
      <c r="D12" s="108">
        <v>1</v>
      </c>
      <c r="E12" s="67">
        <f>+IF($G$4=1,G12,IF($G$4=3,"","......… zł"))</f>
        <v>0</v>
      </c>
      <c r="F12" s="77"/>
      <c r="G12" s="293">
        <f>SUM(G13:G16)*D12</f>
        <v>0</v>
      </c>
      <c r="H12" s="273">
        <f>SUM(G13:G16)</f>
        <v>0</v>
      </c>
      <c r="I12" s="261"/>
      <c r="J12" s="261"/>
    </row>
    <row r="13" spans="1:12" s="146" customFormat="1" ht="12">
      <c r="B13" s="294">
        <v>1</v>
      </c>
      <c r="C13" s="73" t="s">
        <v>166</v>
      </c>
      <c r="D13" s="80">
        <v>1</v>
      </c>
      <c r="E13" s="73" t="s">
        <v>43</v>
      </c>
      <c r="F13" s="72"/>
      <c r="G13" s="295">
        <f t="shared" ref="G13" si="0">+F13*D13</f>
        <v>0</v>
      </c>
      <c r="H13" s="274"/>
      <c r="I13" s="257"/>
      <c r="J13" s="257"/>
      <c r="K13" s="148"/>
      <c r="L13" s="149"/>
    </row>
    <row r="14" spans="1:12" s="146" customFormat="1" ht="36">
      <c r="B14" s="296" t="s">
        <v>164</v>
      </c>
      <c r="C14" s="73" t="s">
        <v>61</v>
      </c>
      <c r="D14" s="70">
        <v>1</v>
      </c>
      <c r="E14" s="71" t="s">
        <v>60</v>
      </c>
      <c r="F14" s="72"/>
      <c r="G14" s="297">
        <f>+F14*D14</f>
        <v>0</v>
      </c>
      <c r="H14" s="274"/>
      <c r="I14" s="257"/>
      <c r="J14" s="257"/>
      <c r="K14" s="148"/>
      <c r="L14" s="149"/>
    </row>
    <row r="15" spans="1:12" s="5" customFormat="1">
      <c r="B15" s="296" t="s">
        <v>165</v>
      </c>
      <c r="C15" s="74" t="s">
        <v>2</v>
      </c>
      <c r="D15" s="93">
        <f>+$G$3</f>
        <v>0.13</v>
      </c>
      <c r="E15" s="73" t="s">
        <v>35</v>
      </c>
      <c r="F15" s="76"/>
      <c r="G15" s="298">
        <f>+D15*SUM(G13:G13)</f>
        <v>0</v>
      </c>
      <c r="H15" s="275"/>
      <c r="I15" s="262"/>
      <c r="J15" s="262"/>
    </row>
    <row r="16" spans="1:12" s="5" customFormat="1">
      <c r="B16" s="296" t="s">
        <v>259</v>
      </c>
      <c r="C16" s="74" t="s">
        <v>1</v>
      </c>
      <c r="D16" s="93">
        <f>+$G$2</f>
        <v>0.13</v>
      </c>
      <c r="E16" s="73" t="s">
        <v>35</v>
      </c>
      <c r="F16" s="76"/>
      <c r="G16" s="298">
        <f>SUM(G13:G15)*D16</f>
        <v>0</v>
      </c>
      <c r="H16" s="276"/>
      <c r="I16" s="263"/>
      <c r="J16" s="263"/>
    </row>
    <row r="17" spans="2:12" s="146" customFormat="1" ht="12">
      <c r="B17" s="292">
        <v>2</v>
      </c>
      <c r="C17" s="65" t="s">
        <v>140</v>
      </c>
      <c r="D17" s="108">
        <v>1</v>
      </c>
      <c r="E17" s="67">
        <f>+IF($G$4=1,G17,IF($G$4=3,"","......… zł"))</f>
        <v>0</v>
      </c>
      <c r="F17" s="153"/>
      <c r="G17" s="293">
        <f>SUM(G18:G31)*D17</f>
        <v>0</v>
      </c>
      <c r="H17" s="277">
        <f>SUM(G18:G30)*D17</f>
        <v>0</v>
      </c>
      <c r="I17" s="257"/>
      <c r="J17" s="257"/>
      <c r="K17" s="148"/>
      <c r="L17" s="149"/>
    </row>
    <row r="18" spans="2:12" s="146" customFormat="1" ht="48">
      <c r="B18" s="294">
        <v>1</v>
      </c>
      <c r="C18" s="73" t="s">
        <v>167</v>
      </c>
      <c r="D18" s="70">
        <v>1</v>
      </c>
      <c r="E18" s="87" t="s">
        <v>141</v>
      </c>
      <c r="F18" s="79"/>
      <c r="G18" s="295">
        <f t="shared" ref="G18:G23" si="1">+F18*D18</f>
        <v>0</v>
      </c>
      <c r="H18" s="278"/>
      <c r="I18" s="265"/>
      <c r="J18" s="265"/>
      <c r="K18" s="148"/>
      <c r="L18" s="149"/>
    </row>
    <row r="19" spans="2:12" s="146" customFormat="1" ht="49.5">
      <c r="B19" s="294">
        <f>B18+1</f>
        <v>2</v>
      </c>
      <c r="C19" s="73" t="s">
        <v>168</v>
      </c>
      <c r="D19" s="147">
        <v>1</v>
      </c>
      <c r="E19" s="87" t="s">
        <v>169</v>
      </c>
      <c r="F19" s="79"/>
      <c r="G19" s="295">
        <f t="shared" si="1"/>
        <v>0</v>
      </c>
      <c r="H19" s="274"/>
      <c r="I19" s="257"/>
      <c r="J19" s="257"/>
      <c r="K19" s="148"/>
      <c r="L19" s="149"/>
    </row>
    <row r="20" spans="2:12" s="146" customFormat="1" ht="36">
      <c r="B20" s="294">
        <f t="shared" ref="B20:B22" si="2">B19+1</f>
        <v>3</v>
      </c>
      <c r="C20" s="252" t="s">
        <v>279</v>
      </c>
      <c r="D20" s="70">
        <v>1</v>
      </c>
      <c r="E20" s="253" t="s">
        <v>271</v>
      </c>
      <c r="F20" s="251"/>
      <c r="G20" s="295">
        <f t="shared" ref="G20" si="3">+F20*D20</f>
        <v>0</v>
      </c>
      <c r="H20" s="274"/>
      <c r="I20" s="257"/>
      <c r="J20" s="257"/>
      <c r="K20" s="148"/>
      <c r="L20" s="149"/>
    </row>
    <row r="21" spans="2:12" s="146" customFormat="1" ht="24">
      <c r="B21" s="294">
        <f t="shared" si="2"/>
        <v>4</v>
      </c>
      <c r="C21" s="73" t="s">
        <v>280</v>
      </c>
      <c r="D21" s="70">
        <v>1</v>
      </c>
      <c r="E21" s="73" t="s">
        <v>272</v>
      </c>
      <c r="F21" s="79"/>
      <c r="G21" s="295">
        <f>+F21*D21</f>
        <v>0</v>
      </c>
      <c r="H21" s="274"/>
      <c r="I21" s="257"/>
      <c r="J21" s="257"/>
      <c r="K21" s="148"/>
      <c r="L21" s="149"/>
    </row>
    <row r="22" spans="2:12" s="146" customFormat="1" ht="87" customHeight="1">
      <c r="B22" s="294">
        <f t="shared" si="2"/>
        <v>5</v>
      </c>
      <c r="C22" s="73" t="s">
        <v>270</v>
      </c>
      <c r="D22" s="70">
        <v>1</v>
      </c>
      <c r="E22" s="87" t="s">
        <v>268</v>
      </c>
      <c r="F22" s="72"/>
      <c r="G22" s="295">
        <f t="shared" si="1"/>
        <v>0</v>
      </c>
      <c r="H22" s="274"/>
      <c r="I22" s="257"/>
      <c r="J22" s="257"/>
      <c r="K22" s="148"/>
      <c r="L22" s="149"/>
    </row>
    <row r="23" spans="2:12" s="146" customFormat="1" ht="44.25" customHeight="1">
      <c r="B23" s="294">
        <f>B22+1</f>
        <v>6</v>
      </c>
      <c r="C23" s="252" t="s">
        <v>261</v>
      </c>
      <c r="D23" s="70">
        <v>1</v>
      </c>
      <c r="E23" s="253" t="s">
        <v>271</v>
      </c>
      <c r="F23" s="251"/>
      <c r="G23" s="295">
        <f t="shared" si="1"/>
        <v>0</v>
      </c>
      <c r="H23" s="274"/>
      <c r="I23" s="257"/>
      <c r="J23" s="257"/>
      <c r="K23" s="148"/>
      <c r="L23" s="149"/>
    </row>
    <row r="24" spans="2:12" s="146" customFormat="1" ht="25.5">
      <c r="B24" s="294">
        <f t="shared" ref="B24:B31" si="4">+B23+1</f>
        <v>7</v>
      </c>
      <c r="C24" s="252" t="s">
        <v>262</v>
      </c>
      <c r="D24" s="255">
        <v>1</v>
      </c>
      <c r="E24" s="254" t="s">
        <v>263</v>
      </c>
      <c r="F24" s="162"/>
      <c r="G24" s="295">
        <f>+F24*D24</f>
        <v>0</v>
      </c>
      <c r="H24" s="276"/>
      <c r="I24" s="263"/>
      <c r="J24" s="263"/>
      <c r="K24" s="148"/>
      <c r="L24" s="149"/>
    </row>
    <row r="25" spans="2:12" s="146" customFormat="1" ht="36">
      <c r="B25" s="294">
        <f t="shared" si="4"/>
        <v>8</v>
      </c>
      <c r="C25" s="252" t="s">
        <v>265</v>
      </c>
      <c r="D25" s="255">
        <v>1</v>
      </c>
      <c r="E25" s="254" t="s">
        <v>266</v>
      </c>
      <c r="F25" s="162"/>
      <c r="G25" s="295">
        <f>+F25*D25</f>
        <v>0</v>
      </c>
      <c r="H25" s="276"/>
      <c r="I25" s="263"/>
      <c r="J25" s="263"/>
      <c r="K25" s="148"/>
      <c r="L25" s="149"/>
    </row>
    <row r="26" spans="2:12" s="146" customFormat="1" ht="24">
      <c r="B26" s="294">
        <f t="shared" si="4"/>
        <v>9</v>
      </c>
      <c r="C26" s="73" t="s">
        <v>267</v>
      </c>
      <c r="D26" s="70">
        <v>1</v>
      </c>
      <c r="E26" s="73" t="s">
        <v>272</v>
      </c>
      <c r="F26" s="79"/>
      <c r="G26" s="295">
        <f>+F26*D26</f>
        <v>0</v>
      </c>
      <c r="H26" s="274"/>
      <c r="I26" s="257"/>
      <c r="J26" s="257"/>
      <c r="K26" s="148"/>
      <c r="L26" s="149"/>
    </row>
    <row r="27" spans="2:12" s="146" customFormat="1" ht="24">
      <c r="B27" s="294">
        <f t="shared" si="4"/>
        <v>10</v>
      </c>
      <c r="C27" s="73" t="s">
        <v>269</v>
      </c>
      <c r="D27" s="70">
        <v>1</v>
      </c>
      <c r="E27" s="101" t="s">
        <v>273</v>
      </c>
      <c r="F27" s="72"/>
      <c r="G27" s="297">
        <f>+F27*D27</f>
        <v>0</v>
      </c>
      <c r="H27" s="274"/>
      <c r="I27" s="257"/>
      <c r="J27" s="257"/>
      <c r="K27" s="148"/>
      <c r="L27" s="149"/>
    </row>
    <row r="28" spans="2:12" s="146" customFormat="1" ht="36">
      <c r="B28" s="294">
        <f t="shared" si="4"/>
        <v>11</v>
      </c>
      <c r="C28" s="155" t="s">
        <v>142</v>
      </c>
      <c r="D28" s="156">
        <v>2</v>
      </c>
      <c r="E28" s="157" t="s">
        <v>143</v>
      </c>
      <c r="F28" s="79"/>
      <c r="G28" s="295">
        <f>+F28*D28</f>
        <v>0</v>
      </c>
      <c r="H28" s="274"/>
      <c r="I28" s="257"/>
      <c r="J28" s="257"/>
      <c r="K28" s="148"/>
      <c r="L28" s="149"/>
    </row>
    <row r="29" spans="2:12" s="146" customFormat="1" ht="36">
      <c r="B29" s="294">
        <f t="shared" si="4"/>
        <v>12</v>
      </c>
      <c r="C29" s="155" t="s">
        <v>264</v>
      </c>
      <c r="D29" s="156">
        <v>2</v>
      </c>
      <c r="E29" s="157" t="s">
        <v>143</v>
      </c>
      <c r="F29" s="79"/>
      <c r="G29" s="295">
        <f t="shared" ref="G29" si="5">+F29*D29</f>
        <v>0</v>
      </c>
      <c r="H29" s="274"/>
      <c r="I29" s="257"/>
      <c r="J29" s="257"/>
      <c r="K29" s="148"/>
      <c r="L29" s="149"/>
    </row>
    <row r="30" spans="2:12" s="4" customFormat="1" ht="12">
      <c r="B30" s="294">
        <f t="shared" si="4"/>
        <v>13</v>
      </c>
      <c r="C30" s="74" t="s">
        <v>2</v>
      </c>
      <c r="D30" s="93">
        <f>+$G$3</f>
        <v>0.13</v>
      </c>
      <c r="E30" s="101" t="s">
        <v>35</v>
      </c>
      <c r="F30" s="76"/>
      <c r="G30" s="298">
        <f>+D30*SUM(G18:G29)</f>
        <v>0</v>
      </c>
      <c r="H30" s="279"/>
      <c r="I30" s="266"/>
      <c r="J30" s="266"/>
      <c r="K30" s="150"/>
      <c r="L30" s="149"/>
    </row>
    <row r="31" spans="2:12" s="4" customFormat="1" ht="12">
      <c r="B31" s="294">
        <f t="shared" si="4"/>
        <v>14</v>
      </c>
      <c r="C31" s="74" t="s">
        <v>1</v>
      </c>
      <c r="D31" s="93">
        <f>+$G$2</f>
        <v>0.13</v>
      </c>
      <c r="E31" s="101" t="s">
        <v>35</v>
      </c>
      <c r="F31" s="76"/>
      <c r="G31" s="298">
        <f>SUM(G18:G30)*D31/2</f>
        <v>0</v>
      </c>
      <c r="H31" s="279"/>
      <c r="I31" s="266"/>
      <c r="J31" s="266"/>
      <c r="K31" s="150"/>
      <c r="L31" s="149"/>
    </row>
    <row r="32" spans="2:12" s="4" customFormat="1" ht="12">
      <c r="B32" s="292">
        <f>B17+1</f>
        <v>3</v>
      </c>
      <c r="C32" s="65" t="s">
        <v>275</v>
      </c>
      <c r="D32" s="90">
        <v>1</v>
      </c>
      <c r="E32" s="67">
        <f>+IF($G$4=1,G32,IF($G$4=3,"","......… zł"))</f>
        <v>0</v>
      </c>
      <c r="F32" s="68"/>
      <c r="G32" s="293">
        <f>SUM(G33:G39)*D32</f>
        <v>0</v>
      </c>
      <c r="H32" s="275">
        <f>SUM(G33:G38)</f>
        <v>0</v>
      </c>
      <c r="I32" s="262"/>
      <c r="J32" s="262"/>
      <c r="K32" s="150"/>
      <c r="L32" s="149"/>
    </row>
    <row r="33" spans="2:12" s="4" customFormat="1" ht="60">
      <c r="B33" s="294">
        <v>1</v>
      </c>
      <c r="C33" s="73" t="s">
        <v>276</v>
      </c>
      <c r="D33" s="70">
        <v>1</v>
      </c>
      <c r="E33" s="299" t="s">
        <v>277</v>
      </c>
      <c r="F33" s="72"/>
      <c r="G33" s="297">
        <f>+F33*D33</f>
        <v>0</v>
      </c>
      <c r="H33" s="275"/>
      <c r="I33" s="262"/>
      <c r="J33" s="262"/>
      <c r="K33" s="150"/>
      <c r="L33" s="149"/>
    </row>
    <row r="34" spans="2:12" s="4" customFormat="1" ht="48">
      <c r="B34" s="294">
        <f>+B33+1</f>
        <v>2</v>
      </c>
      <c r="C34" s="73" t="s">
        <v>278</v>
      </c>
      <c r="D34" s="70">
        <v>1</v>
      </c>
      <c r="E34" s="87" t="s">
        <v>268</v>
      </c>
      <c r="F34" s="251"/>
      <c r="G34" s="295">
        <f t="shared" ref="G34" si="6">+F34*D34</f>
        <v>0</v>
      </c>
      <c r="H34" s="275"/>
      <c r="I34" s="262"/>
      <c r="J34" s="262"/>
      <c r="K34" s="150"/>
      <c r="L34" s="149"/>
    </row>
    <row r="35" spans="2:12" s="4" customFormat="1" ht="48">
      <c r="B35" s="294">
        <f t="shared" ref="B35:B39" si="7">+B34+1</f>
        <v>3</v>
      </c>
      <c r="C35" s="73" t="s">
        <v>281</v>
      </c>
      <c r="D35" s="70">
        <v>1</v>
      </c>
      <c r="E35" s="87" t="s">
        <v>268</v>
      </c>
      <c r="F35" s="251"/>
      <c r="G35" s="295">
        <f t="shared" ref="G35:G36" si="8">+F35*D35</f>
        <v>0</v>
      </c>
      <c r="H35" s="275"/>
      <c r="I35" s="262"/>
      <c r="J35" s="262"/>
      <c r="K35" s="150"/>
      <c r="L35" s="149"/>
    </row>
    <row r="36" spans="2:12" s="4" customFormat="1" ht="27" customHeight="1">
      <c r="B36" s="294">
        <f t="shared" si="7"/>
        <v>4</v>
      </c>
      <c r="C36" s="73" t="s">
        <v>282</v>
      </c>
      <c r="D36" s="70">
        <v>1</v>
      </c>
      <c r="E36" s="73" t="s">
        <v>41</v>
      </c>
      <c r="F36" s="72"/>
      <c r="G36" s="295">
        <f t="shared" si="8"/>
        <v>0</v>
      </c>
      <c r="H36" s="274"/>
      <c r="I36" s="257"/>
      <c r="J36" s="257"/>
      <c r="K36" s="150"/>
      <c r="L36" s="149"/>
    </row>
    <row r="37" spans="2:12" s="4" customFormat="1" ht="13.5" customHeight="1">
      <c r="B37" s="294">
        <f t="shared" si="7"/>
        <v>5</v>
      </c>
      <c r="C37" s="73" t="s">
        <v>16</v>
      </c>
      <c r="D37" s="80">
        <v>1</v>
      </c>
      <c r="E37" s="73" t="s">
        <v>43</v>
      </c>
      <c r="F37" s="72"/>
      <c r="G37" s="297">
        <f>+F37*D37</f>
        <v>0</v>
      </c>
      <c r="H37" s="274"/>
      <c r="I37" s="257"/>
      <c r="J37" s="257"/>
      <c r="K37" s="150"/>
      <c r="L37" s="149"/>
    </row>
    <row r="38" spans="2:12" s="4" customFormat="1" ht="21" customHeight="1">
      <c r="B38" s="294">
        <f t="shared" si="7"/>
        <v>6</v>
      </c>
      <c r="C38" s="74" t="s">
        <v>2</v>
      </c>
      <c r="D38" s="93">
        <f>+$G$3</f>
        <v>0.13</v>
      </c>
      <c r="E38" s="73" t="s">
        <v>35</v>
      </c>
      <c r="F38" s="76"/>
      <c r="G38" s="298">
        <f>+D38*SUM(G33:G37)</f>
        <v>0</v>
      </c>
      <c r="H38" s="274"/>
      <c r="I38" s="257"/>
      <c r="J38" s="257"/>
      <c r="K38" s="150"/>
      <c r="L38" s="149"/>
    </row>
    <row r="39" spans="2:12" s="4" customFormat="1" ht="18.75" customHeight="1">
      <c r="B39" s="294">
        <f t="shared" si="7"/>
        <v>7</v>
      </c>
      <c r="C39" s="74" t="s">
        <v>1</v>
      </c>
      <c r="D39" s="93">
        <f>+$G$2</f>
        <v>0.13</v>
      </c>
      <c r="E39" s="73" t="s">
        <v>35</v>
      </c>
      <c r="F39" s="76"/>
      <c r="G39" s="298">
        <f>SUM(G33:G38)*D39</f>
        <v>0</v>
      </c>
      <c r="H39" s="274"/>
      <c r="I39" s="257"/>
      <c r="J39" s="257"/>
      <c r="K39" s="150"/>
      <c r="L39" s="149"/>
    </row>
    <row r="40" spans="2:12" s="8" customFormat="1">
      <c r="B40" s="300">
        <f>+B32+1</f>
        <v>4</v>
      </c>
      <c r="C40" s="102" t="s">
        <v>274</v>
      </c>
      <c r="D40" s="103">
        <v>2</v>
      </c>
      <c r="E40" s="104">
        <f>+IF($G$4=1,G40,IF($G$4=3,"","......… zł"))</f>
        <v>0</v>
      </c>
      <c r="F40" s="106"/>
      <c r="G40" s="301">
        <f>SUM(G41:G49)*D40</f>
        <v>0</v>
      </c>
      <c r="H40" s="280"/>
      <c r="I40" s="267"/>
      <c r="J40" s="267"/>
    </row>
    <row r="41" spans="2:12" s="8" customFormat="1" ht="36">
      <c r="B41" s="302">
        <v>1</v>
      </c>
      <c r="C41" s="101" t="s">
        <v>73</v>
      </c>
      <c r="D41" s="70">
        <v>6</v>
      </c>
      <c r="E41" s="71" t="s">
        <v>47</v>
      </c>
      <c r="F41" s="76"/>
      <c r="G41" s="297">
        <f>+F41*D41</f>
        <v>0</v>
      </c>
      <c r="H41" s="280"/>
      <c r="I41" s="267"/>
      <c r="J41" s="267"/>
    </row>
    <row r="42" spans="2:12" s="8" customFormat="1">
      <c r="B42" s="302">
        <f t="shared" ref="B42:B49" si="9">+B41+1</f>
        <v>2</v>
      </c>
      <c r="C42" s="101" t="s">
        <v>77</v>
      </c>
      <c r="D42" s="70">
        <v>1</v>
      </c>
      <c r="E42" s="101" t="s">
        <v>39</v>
      </c>
      <c r="F42" s="72"/>
      <c r="G42" s="297">
        <f>+F42*D42</f>
        <v>0</v>
      </c>
      <c r="H42" s="280"/>
      <c r="I42" s="267"/>
      <c r="J42" s="267"/>
    </row>
    <row r="43" spans="2:12" s="8" customFormat="1" ht="28.5" customHeight="1">
      <c r="B43" s="302">
        <f t="shared" si="9"/>
        <v>3</v>
      </c>
      <c r="C43" s="73" t="s">
        <v>299</v>
      </c>
      <c r="D43" s="70">
        <v>1</v>
      </c>
      <c r="E43" s="87" t="s">
        <v>74</v>
      </c>
      <c r="F43" s="76"/>
      <c r="G43" s="297">
        <f>+F43*D43</f>
        <v>0</v>
      </c>
      <c r="H43" s="280"/>
      <c r="I43" s="267"/>
      <c r="J43" s="267"/>
    </row>
    <row r="44" spans="2:12" s="8" customFormat="1" ht="14.25" customHeight="1">
      <c r="B44" s="302">
        <f t="shared" si="9"/>
        <v>4</v>
      </c>
      <c r="C44" s="73" t="s">
        <v>72</v>
      </c>
      <c r="D44" s="70">
        <v>1</v>
      </c>
      <c r="E44" s="73" t="s">
        <v>40</v>
      </c>
      <c r="F44" s="72"/>
      <c r="G44" s="297">
        <f>+F44*D44</f>
        <v>0</v>
      </c>
      <c r="H44" s="280"/>
      <c r="I44" s="267"/>
      <c r="J44" s="267"/>
    </row>
    <row r="45" spans="2:12" s="5" customFormat="1" ht="13.5" customHeight="1">
      <c r="B45" s="91">
        <f t="shared" si="9"/>
        <v>5</v>
      </c>
      <c r="C45" s="376" t="s">
        <v>430</v>
      </c>
      <c r="D45" s="372">
        <v>1</v>
      </c>
      <c r="E45" s="377" t="s">
        <v>425</v>
      </c>
      <c r="F45" s="378"/>
      <c r="G45" s="379">
        <f t="shared" ref="G45:G46" si="10">+F45*D45</f>
        <v>0</v>
      </c>
      <c r="H45" s="26"/>
      <c r="I45" s="26"/>
      <c r="J45" s="26"/>
    </row>
    <row r="46" spans="2:12" s="5" customFormat="1" ht="13.5" customHeight="1">
      <c r="B46" s="91">
        <f t="shared" si="9"/>
        <v>6</v>
      </c>
      <c r="C46" s="376" t="s">
        <v>426</v>
      </c>
      <c r="D46" s="372">
        <v>1</v>
      </c>
      <c r="E46" s="380" t="s">
        <v>35</v>
      </c>
      <c r="F46" s="379"/>
      <c r="G46" s="379">
        <f t="shared" si="10"/>
        <v>0</v>
      </c>
      <c r="H46" s="26"/>
      <c r="I46" s="26"/>
      <c r="J46" s="26"/>
    </row>
    <row r="47" spans="2:12" s="8" customFormat="1" ht="12.75" customHeight="1">
      <c r="B47" s="302">
        <f t="shared" si="9"/>
        <v>7</v>
      </c>
      <c r="C47" s="92" t="s">
        <v>75</v>
      </c>
      <c r="D47" s="80">
        <v>1</v>
      </c>
      <c r="E47" s="86" t="s">
        <v>76</v>
      </c>
      <c r="F47" s="88"/>
      <c r="G47" s="303"/>
      <c r="H47" s="280"/>
      <c r="I47" s="267"/>
      <c r="J47" s="267"/>
    </row>
    <row r="48" spans="2:12" s="8" customFormat="1">
      <c r="B48" s="302">
        <f t="shared" si="9"/>
        <v>8</v>
      </c>
      <c r="C48" s="105" t="s">
        <v>2</v>
      </c>
      <c r="D48" s="93">
        <f>+$G$3</f>
        <v>0.13</v>
      </c>
      <c r="E48" s="73" t="s">
        <v>35</v>
      </c>
      <c r="F48" s="107"/>
      <c r="G48" s="304">
        <f>+D48*SUM(G41:G44)</f>
        <v>0</v>
      </c>
      <c r="H48" s="280"/>
      <c r="I48" s="267"/>
      <c r="J48" s="267"/>
    </row>
    <row r="49" spans="2:12" s="8" customFormat="1">
      <c r="B49" s="302">
        <f t="shared" si="9"/>
        <v>9</v>
      </c>
      <c r="C49" s="105" t="s">
        <v>1</v>
      </c>
      <c r="D49" s="93">
        <f>+$G$2</f>
        <v>0.13</v>
      </c>
      <c r="E49" s="73" t="s">
        <v>35</v>
      </c>
      <c r="F49" s="107"/>
      <c r="G49" s="304">
        <f>SUM(G41:G48)*D49</f>
        <v>0</v>
      </c>
      <c r="H49" s="280"/>
      <c r="I49" s="267"/>
      <c r="J49" s="267"/>
    </row>
    <row r="50" spans="2:12" s="5" customFormat="1" ht="24">
      <c r="B50" s="292">
        <f>B40+1</f>
        <v>5</v>
      </c>
      <c r="C50" s="65" t="s">
        <v>471</v>
      </c>
      <c r="D50" s="108">
        <v>1</v>
      </c>
      <c r="E50" s="67">
        <f>+IF($G$4=1,G50,IF($G$4=3,"","......… zł"))</f>
        <v>0</v>
      </c>
      <c r="F50" s="77"/>
      <c r="G50" s="293">
        <v>0</v>
      </c>
      <c r="H50" s="277" t="s">
        <v>470</v>
      </c>
      <c r="I50" s="257"/>
      <c r="J50" s="257"/>
    </row>
    <row r="51" spans="2:12" s="5" customFormat="1" ht="78" customHeight="1">
      <c r="B51" s="296">
        <v>1</v>
      </c>
      <c r="C51" s="73" t="s">
        <v>283</v>
      </c>
      <c r="D51" s="80">
        <v>1</v>
      </c>
      <c r="E51" s="87" t="s">
        <v>583</v>
      </c>
      <c r="F51" s="72"/>
      <c r="G51" s="297">
        <f>+F51*D51</f>
        <v>0</v>
      </c>
      <c r="H51" s="274"/>
      <c r="I51" s="257"/>
      <c r="J51" s="257"/>
    </row>
    <row r="52" spans="2:12" s="5" customFormat="1" ht="36">
      <c r="B52" s="296">
        <f>+B51+1</f>
        <v>2</v>
      </c>
      <c r="C52" s="73" t="s">
        <v>284</v>
      </c>
      <c r="D52" s="80">
        <v>1</v>
      </c>
      <c r="E52" s="87" t="s">
        <v>584</v>
      </c>
      <c r="F52" s="72"/>
      <c r="G52" s="297">
        <f>+F52*D52</f>
        <v>0</v>
      </c>
      <c r="H52" s="274"/>
      <c r="I52" s="257"/>
      <c r="J52" s="257"/>
    </row>
    <row r="53" spans="2:12" s="5" customFormat="1">
      <c r="B53" s="296">
        <f>+B52+1</f>
        <v>3</v>
      </c>
      <c r="C53" s="74" t="s">
        <v>2</v>
      </c>
      <c r="D53" s="93">
        <f>+$G$3</f>
        <v>0.13</v>
      </c>
      <c r="E53" s="73" t="s">
        <v>35</v>
      </c>
      <c r="F53" s="76"/>
      <c r="G53" s="298">
        <f>+D53*SUM(G51:G52)</f>
        <v>0</v>
      </c>
      <c r="H53" s="281"/>
      <c r="I53" s="268"/>
      <c r="J53" s="268"/>
    </row>
    <row r="54" spans="2:12" s="5" customFormat="1">
      <c r="B54" s="296">
        <f>+B53+1</f>
        <v>4</v>
      </c>
      <c r="C54" s="74" t="s">
        <v>1</v>
      </c>
      <c r="D54" s="93">
        <f>+$G$2</f>
        <v>0.13</v>
      </c>
      <c r="E54" s="73" t="s">
        <v>35</v>
      </c>
      <c r="F54" s="76"/>
      <c r="G54" s="298">
        <f>SUM(G51:G53)*D54</f>
        <v>0</v>
      </c>
      <c r="H54" s="282"/>
      <c r="I54" s="261"/>
      <c r="J54" s="261"/>
    </row>
    <row r="55" spans="2:12" s="4" customFormat="1" ht="24">
      <c r="B55" s="292">
        <f>B50+1</f>
        <v>6</v>
      </c>
      <c r="C55" s="65" t="s">
        <v>144</v>
      </c>
      <c r="D55" s="108">
        <v>2</v>
      </c>
      <c r="E55" s="67">
        <f>+IF($G$4=1,G55,IF($G$4=3,"","......… zł"))</f>
        <v>0</v>
      </c>
      <c r="F55" s="77"/>
      <c r="G55" s="293">
        <f>SUM(G56:G58)*D55</f>
        <v>0</v>
      </c>
      <c r="H55" s="273">
        <f>SUM(G56:G58)*2</f>
        <v>0</v>
      </c>
      <c r="I55" s="269">
        <f>G55+G60+G74</f>
        <v>0</v>
      </c>
      <c r="J55" s="261">
        <f>SUM(H55:H74)</f>
        <v>0</v>
      </c>
      <c r="L55" s="151">
        <f>583000-J55</f>
        <v>583000</v>
      </c>
    </row>
    <row r="56" spans="2:12" s="4" customFormat="1" ht="39" customHeight="1">
      <c r="B56" s="294">
        <v>1</v>
      </c>
      <c r="C56" s="73" t="s">
        <v>465</v>
      </c>
      <c r="D56" s="80">
        <v>1</v>
      </c>
      <c r="E56" s="87" t="s">
        <v>285</v>
      </c>
      <c r="F56" s="152"/>
      <c r="G56" s="297">
        <f>+F56*D56</f>
        <v>0</v>
      </c>
      <c r="H56" s="282"/>
      <c r="I56" s="270"/>
      <c r="J56" s="261"/>
      <c r="K56" s="158"/>
      <c r="L56" s="151"/>
    </row>
    <row r="57" spans="2:12" s="4" customFormat="1" ht="12">
      <c r="B57" s="294">
        <f>+B56+1</f>
        <v>2</v>
      </c>
      <c r="C57" s="73" t="s">
        <v>145</v>
      </c>
      <c r="D57" s="80">
        <v>1</v>
      </c>
      <c r="E57" s="73" t="s">
        <v>146</v>
      </c>
      <c r="F57" s="152"/>
      <c r="G57" s="297">
        <f>+F57*D57</f>
        <v>0</v>
      </c>
      <c r="H57" s="282"/>
      <c r="I57" s="270"/>
      <c r="J57" s="261"/>
      <c r="K57" s="158"/>
      <c r="L57" s="151"/>
    </row>
    <row r="58" spans="2:12" s="4" customFormat="1" ht="12">
      <c r="B58" s="294">
        <f>+B57+1</f>
        <v>3</v>
      </c>
      <c r="C58" s="74" t="s">
        <v>2</v>
      </c>
      <c r="D58" s="93">
        <f>+$G$3</f>
        <v>0.13</v>
      </c>
      <c r="E58" s="73" t="s">
        <v>35</v>
      </c>
      <c r="F58" s="152"/>
      <c r="G58" s="298">
        <f>+D58*SUM(G56:G57)</f>
        <v>0</v>
      </c>
      <c r="H58" s="282"/>
      <c r="I58" s="270"/>
      <c r="J58" s="261"/>
      <c r="L58" s="151"/>
    </row>
    <row r="59" spans="2:12" s="4" customFormat="1" ht="12">
      <c r="B59" s="294">
        <f t="shared" ref="B59" si="11">+B58+1</f>
        <v>4</v>
      </c>
      <c r="C59" s="74" t="s">
        <v>1</v>
      </c>
      <c r="D59" s="93">
        <f>+$G$2</f>
        <v>0.13</v>
      </c>
      <c r="E59" s="73" t="s">
        <v>35</v>
      </c>
      <c r="F59" s="76"/>
      <c r="G59" s="298"/>
      <c r="H59" s="274"/>
      <c r="I59" s="257"/>
      <c r="J59" s="257"/>
      <c r="L59" s="151"/>
    </row>
    <row r="60" spans="2:12" s="4" customFormat="1" ht="24">
      <c r="B60" s="292">
        <f>B55+1</f>
        <v>7</v>
      </c>
      <c r="C60" s="65" t="s">
        <v>287</v>
      </c>
      <c r="D60" s="108">
        <v>2</v>
      </c>
      <c r="E60" s="67">
        <f>+IF($G$4=1,G60,IF($G$4=3,"","......… zł"))</f>
        <v>0</v>
      </c>
      <c r="F60" s="159"/>
      <c r="G60" s="293">
        <f>SUM(G61:G73)*D60</f>
        <v>0</v>
      </c>
      <c r="H60" s="273">
        <f>SUM(G61:G72)*2</f>
        <v>0</v>
      </c>
      <c r="I60" s="260"/>
      <c r="J60" s="261"/>
      <c r="L60" s="151"/>
    </row>
    <row r="61" spans="2:12" s="4" customFormat="1" ht="38.25" customHeight="1">
      <c r="B61" s="294">
        <v>1</v>
      </c>
      <c r="C61" s="73" t="s">
        <v>423</v>
      </c>
      <c r="D61" s="80">
        <v>1</v>
      </c>
      <c r="E61" s="87" t="s">
        <v>161</v>
      </c>
      <c r="F61" s="152"/>
      <c r="G61" s="297">
        <f>+F61*D61</f>
        <v>0</v>
      </c>
      <c r="H61" s="274"/>
      <c r="I61" s="257"/>
      <c r="J61" s="257"/>
      <c r="K61" s="158"/>
      <c r="L61" s="151"/>
    </row>
    <row r="62" spans="2:12" s="4" customFormat="1" ht="49.5">
      <c r="B62" s="294">
        <f>B61+1</f>
        <v>2</v>
      </c>
      <c r="C62" s="73" t="s">
        <v>147</v>
      </c>
      <c r="D62" s="80">
        <v>1</v>
      </c>
      <c r="E62" s="87" t="s">
        <v>285</v>
      </c>
      <c r="F62" s="152"/>
      <c r="G62" s="297">
        <f t="shared" ref="G62:G71" si="12">+F62*D62</f>
        <v>0</v>
      </c>
      <c r="H62" s="282"/>
      <c r="I62" s="261"/>
      <c r="J62" s="261"/>
      <c r="K62" s="158"/>
      <c r="L62" s="151"/>
    </row>
    <row r="63" spans="2:12" s="4" customFormat="1" ht="12">
      <c r="B63" s="294">
        <f t="shared" ref="B63:B73" si="13">B62+1</f>
        <v>3</v>
      </c>
      <c r="C63" s="73" t="s">
        <v>17</v>
      </c>
      <c r="D63" s="80">
        <v>1</v>
      </c>
      <c r="E63" s="73" t="s">
        <v>148</v>
      </c>
      <c r="F63" s="152"/>
      <c r="G63" s="297">
        <f t="shared" si="12"/>
        <v>0</v>
      </c>
      <c r="H63" s="274"/>
      <c r="I63" s="257"/>
      <c r="J63" s="257"/>
      <c r="K63" s="158"/>
      <c r="L63" s="151"/>
    </row>
    <row r="64" spans="2:12" s="4" customFormat="1" ht="36">
      <c r="B64" s="294">
        <f>B62+1</f>
        <v>3</v>
      </c>
      <c r="C64" s="73" t="s">
        <v>468</v>
      </c>
      <c r="D64" s="80">
        <v>3</v>
      </c>
      <c r="E64" s="87" t="s">
        <v>149</v>
      </c>
      <c r="F64" s="152"/>
      <c r="G64" s="297">
        <f t="shared" ref="G64" si="14">+F64*D64</f>
        <v>0</v>
      </c>
      <c r="H64" s="275"/>
      <c r="I64" s="262"/>
      <c r="J64" s="262"/>
      <c r="K64" s="158"/>
      <c r="L64" s="151"/>
    </row>
    <row r="65" spans="2:12" s="4" customFormat="1" ht="36">
      <c r="B65" s="294">
        <f>B63+1</f>
        <v>4</v>
      </c>
      <c r="C65" s="73" t="s">
        <v>542</v>
      </c>
      <c r="D65" s="80">
        <v>3</v>
      </c>
      <c r="E65" s="87" t="s">
        <v>149</v>
      </c>
      <c r="F65" s="152"/>
      <c r="G65" s="297">
        <f t="shared" si="12"/>
        <v>0</v>
      </c>
      <c r="H65" s="275"/>
      <c r="I65" s="262"/>
      <c r="J65" s="262"/>
      <c r="K65" s="158"/>
      <c r="L65" s="151"/>
    </row>
    <row r="66" spans="2:12" s="4" customFormat="1" ht="36">
      <c r="B66" s="294">
        <f t="shared" si="13"/>
        <v>5</v>
      </c>
      <c r="C66" s="73" t="s">
        <v>543</v>
      </c>
      <c r="D66" s="80">
        <v>6</v>
      </c>
      <c r="E66" s="87" t="s">
        <v>149</v>
      </c>
      <c r="F66" s="152"/>
      <c r="G66" s="297">
        <f t="shared" si="12"/>
        <v>0</v>
      </c>
      <c r="H66" s="276"/>
      <c r="I66" s="263"/>
      <c r="J66" s="263"/>
      <c r="K66" s="158"/>
      <c r="L66" s="151"/>
    </row>
    <row r="67" spans="2:12" s="4" customFormat="1" ht="12">
      <c r="B67" s="294">
        <f t="shared" si="13"/>
        <v>6</v>
      </c>
      <c r="C67" s="73" t="s">
        <v>150</v>
      </c>
      <c r="D67" s="80">
        <v>9</v>
      </c>
      <c r="E67" s="73" t="s">
        <v>151</v>
      </c>
      <c r="F67" s="152"/>
      <c r="G67" s="297">
        <f t="shared" si="12"/>
        <v>0</v>
      </c>
      <c r="H67" s="276"/>
      <c r="I67" s="263"/>
      <c r="J67" s="263"/>
      <c r="K67" s="158"/>
      <c r="L67" s="151"/>
    </row>
    <row r="68" spans="2:12" s="4" customFormat="1" ht="12">
      <c r="B68" s="294">
        <f t="shared" si="13"/>
        <v>7</v>
      </c>
      <c r="C68" s="73" t="s">
        <v>152</v>
      </c>
      <c r="D68" s="80">
        <v>1</v>
      </c>
      <c r="E68" s="73" t="s">
        <v>153</v>
      </c>
      <c r="F68" s="152"/>
      <c r="G68" s="297">
        <f>+F68*D68</f>
        <v>0</v>
      </c>
      <c r="H68" s="279"/>
      <c r="I68" s="266"/>
      <c r="J68" s="266"/>
      <c r="K68" s="158"/>
      <c r="L68" s="151"/>
    </row>
    <row r="69" spans="2:12" s="4" customFormat="1" ht="36">
      <c r="B69" s="294">
        <f t="shared" si="13"/>
        <v>8</v>
      </c>
      <c r="C69" s="73" t="s">
        <v>154</v>
      </c>
      <c r="D69" s="329">
        <v>1.5</v>
      </c>
      <c r="E69" s="87" t="s">
        <v>289</v>
      </c>
      <c r="F69" s="152"/>
      <c r="G69" s="297">
        <f>+F69*D69</f>
        <v>0</v>
      </c>
      <c r="H69" s="275"/>
      <c r="I69" s="262"/>
      <c r="J69" s="262"/>
      <c r="K69" s="158"/>
      <c r="L69" s="151"/>
    </row>
    <row r="70" spans="2:12" s="4" customFormat="1" ht="12">
      <c r="B70" s="294">
        <f t="shared" si="13"/>
        <v>9</v>
      </c>
      <c r="C70" s="73" t="s">
        <v>45</v>
      </c>
      <c r="D70" s="80">
        <v>1</v>
      </c>
      <c r="E70" s="73" t="s">
        <v>155</v>
      </c>
      <c r="F70" s="152"/>
      <c r="G70" s="297">
        <f t="shared" si="12"/>
        <v>0</v>
      </c>
      <c r="H70" s="282"/>
      <c r="I70" s="261"/>
      <c r="J70" s="261"/>
      <c r="K70" s="158"/>
      <c r="L70" s="151"/>
    </row>
    <row r="71" spans="2:12" s="4" customFormat="1" ht="12">
      <c r="B71" s="294">
        <f t="shared" si="13"/>
        <v>10</v>
      </c>
      <c r="C71" s="73" t="s">
        <v>156</v>
      </c>
      <c r="D71" s="80">
        <v>1</v>
      </c>
      <c r="E71" s="73" t="s">
        <v>157</v>
      </c>
      <c r="F71" s="152"/>
      <c r="G71" s="297">
        <f t="shared" si="12"/>
        <v>0</v>
      </c>
      <c r="H71" s="282"/>
      <c r="I71" s="261"/>
      <c r="J71" s="261"/>
      <c r="K71" s="158"/>
      <c r="L71" s="151"/>
    </row>
    <row r="72" spans="2:12" s="4" customFormat="1" ht="12">
      <c r="B72" s="294">
        <f t="shared" si="13"/>
        <v>11</v>
      </c>
      <c r="C72" s="74" t="s">
        <v>13</v>
      </c>
      <c r="D72" s="93">
        <f>+$G$3</f>
        <v>0.13</v>
      </c>
      <c r="E72" s="73" t="s">
        <v>35</v>
      </c>
      <c r="F72" s="152"/>
      <c r="G72" s="298">
        <f>+D72*SUM(G62:G71)</f>
        <v>0</v>
      </c>
      <c r="H72" s="274"/>
      <c r="I72" s="257"/>
      <c r="J72" s="257"/>
      <c r="L72" s="151"/>
    </row>
    <row r="73" spans="2:12" s="4" customFormat="1" ht="12">
      <c r="B73" s="294">
        <f t="shared" si="13"/>
        <v>12</v>
      </c>
      <c r="C73" s="74" t="s">
        <v>1</v>
      </c>
      <c r="D73" s="93">
        <f>+$G$2</f>
        <v>0.13</v>
      </c>
      <c r="E73" s="73" t="s">
        <v>35</v>
      </c>
      <c r="F73" s="76"/>
      <c r="G73" s="298"/>
      <c r="H73" s="274"/>
      <c r="I73" s="257"/>
      <c r="J73" s="257"/>
      <c r="L73" s="151"/>
    </row>
    <row r="74" spans="2:12" s="4" customFormat="1" ht="24">
      <c r="B74" s="292">
        <f>B60+1</f>
        <v>8</v>
      </c>
      <c r="C74" s="65" t="s">
        <v>469</v>
      </c>
      <c r="D74" s="108">
        <v>2</v>
      </c>
      <c r="E74" s="67">
        <f>+IF($G$4=1,G74,IF($G$4=3,"","......… zł"))</f>
        <v>0</v>
      </c>
      <c r="F74" s="159"/>
      <c r="G74" s="293">
        <f>SUM(G75:G82)*D74</f>
        <v>0</v>
      </c>
      <c r="H74" s="273">
        <f>SUM(G75:G81)*2</f>
        <v>0</v>
      </c>
      <c r="I74" s="260"/>
      <c r="J74" s="261"/>
      <c r="L74" s="151"/>
    </row>
    <row r="75" spans="2:12" s="4" customFormat="1" ht="79.5">
      <c r="B75" s="294">
        <v>1</v>
      </c>
      <c r="C75" s="73" t="s">
        <v>286</v>
      </c>
      <c r="D75" s="80">
        <v>1</v>
      </c>
      <c r="E75" s="87" t="s">
        <v>290</v>
      </c>
      <c r="F75" s="152"/>
      <c r="G75" s="297">
        <f t="shared" ref="G75" si="15">+F75*D75</f>
        <v>0</v>
      </c>
      <c r="H75" s="282"/>
      <c r="I75" s="261"/>
      <c r="J75" s="261"/>
      <c r="K75" s="158"/>
      <c r="L75" s="151"/>
    </row>
    <row r="76" spans="2:12" s="7" customFormat="1" ht="36">
      <c r="B76" s="294">
        <f>B75+1</f>
        <v>2</v>
      </c>
      <c r="C76" s="73" t="s">
        <v>158</v>
      </c>
      <c r="D76" s="80">
        <v>1</v>
      </c>
      <c r="E76" s="87" t="s">
        <v>291</v>
      </c>
      <c r="F76" s="152"/>
      <c r="G76" s="297">
        <f>+F76*D76</f>
        <v>0</v>
      </c>
      <c r="H76" s="282"/>
      <c r="I76" s="261"/>
      <c r="J76" s="261"/>
      <c r="K76" s="158"/>
      <c r="L76" s="151"/>
    </row>
    <row r="77" spans="2:12" s="7" customFormat="1" ht="36">
      <c r="B77" s="294">
        <f t="shared" ref="B77" si="16">B76+1</f>
        <v>3</v>
      </c>
      <c r="C77" s="73" t="s">
        <v>288</v>
      </c>
      <c r="D77" s="80">
        <v>1</v>
      </c>
      <c r="E77" s="160" t="s">
        <v>292</v>
      </c>
      <c r="F77" s="152"/>
      <c r="G77" s="297">
        <f>+F77*D77</f>
        <v>0</v>
      </c>
      <c r="H77" s="282"/>
      <c r="I77" s="261"/>
      <c r="J77" s="261"/>
      <c r="K77" s="158"/>
      <c r="L77" s="151"/>
    </row>
    <row r="78" spans="2:12" s="7" customFormat="1" ht="25.5">
      <c r="B78" s="294"/>
      <c r="C78" s="73" t="s">
        <v>160</v>
      </c>
      <c r="D78" s="80">
        <v>1</v>
      </c>
      <c r="E78" s="87" t="s">
        <v>293</v>
      </c>
      <c r="F78" s="152"/>
      <c r="G78" s="297">
        <f>+F78*D78</f>
        <v>0</v>
      </c>
      <c r="H78" s="282"/>
      <c r="I78" s="261"/>
      <c r="J78" s="261"/>
      <c r="K78" s="158"/>
      <c r="L78" s="151"/>
    </row>
    <row r="79" spans="2:12" s="7" customFormat="1" ht="36">
      <c r="B79" s="294"/>
      <c r="C79" s="73" t="s">
        <v>158</v>
      </c>
      <c r="D79" s="80">
        <v>1</v>
      </c>
      <c r="E79" s="87" t="s">
        <v>294</v>
      </c>
      <c r="F79" s="152"/>
      <c r="G79" s="297">
        <f>+F79*D79</f>
        <v>0</v>
      </c>
      <c r="H79" s="282"/>
      <c r="I79" s="261"/>
      <c r="J79" s="261"/>
      <c r="K79" s="158"/>
      <c r="L79" s="151"/>
    </row>
    <row r="80" spans="2:12" s="4" customFormat="1" ht="24">
      <c r="B80" s="294">
        <f>B77+1</f>
        <v>4</v>
      </c>
      <c r="C80" s="73" t="s">
        <v>295</v>
      </c>
      <c r="D80" s="80">
        <v>1</v>
      </c>
      <c r="E80" s="73" t="s">
        <v>159</v>
      </c>
      <c r="F80" s="152"/>
      <c r="G80" s="297">
        <f t="shared" ref="G80" si="17">+F80*D80</f>
        <v>0</v>
      </c>
      <c r="H80" s="282"/>
      <c r="I80" s="261"/>
      <c r="J80" s="261"/>
      <c r="K80" s="158"/>
      <c r="L80" s="151"/>
    </row>
    <row r="81" spans="2:12" s="4" customFormat="1" ht="12">
      <c r="B81" s="294">
        <f t="shared" ref="B81" si="18">+B80+1</f>
        <v>5</v>
      </c>
      <c r="C81" s="74" t="s">
        <v>13</v>
      </c>
      <c r="D81" s="93">
        <f>+$G$3</f>
        <v>0.13</v>
      </c>
      <c r="E81" s="73" t="s">
        <v>35</v>
      </c>
      <c r="F81" s="152"/>
      <c r="G81" s="298">
        <f>+D81*SUM(G75:G80)</f>
        <v>0</v>
      </c>
      <c r="H81" s="274"/>
      <c r="I81" s="257"/>
      <c r="J81" s="257"/>
      <c r="L81" s="151"/>
    </row>
    <row r="82" spans="2:12" s="4" customFormat="1" ht="12">
      <c r="B82" s="294">
        <f>+B81+1</f>
        <v>6</v>
      </c>
      <c r="C82" s="74" t="s">
        <v>1</v>
      </c>
      <c r="D82" s="93">
        <f>+$G$2</f>
        <v>0.13</v>
      </c>
      <c r="E82" s="73" t="s">
        <v>35</v>
      </c>
      <c r="F82" s="76"/>
      <c r="G82" s="298"/>
      <c r="H82" s="274"/>
      <c r="I82" s="257"/>
      <c r="J82" s="257"/>
      <c r="L82" s="151"/>
    </row>
    <row r="83" spans="2:12" s="4" customFormat="1" ht="12">
      <c r="B83" s="292">
        <f>B74+1</f>
        <v>9</v>
      </c>
      <c r="C83" s="65" t="s">
        <v>298</v>
      </c>
      <c r="D83" s="108">
        <v>1</v>
      </c>
      <c r="E83" s="67">
        <f>+IF($G$4=1,G83,IF($G$4=3,"","......… zł"))</f>
        <v>0</v>
      </c>
      <c r="F83" s="161"/>
      <c r="G83" s="293">
        <f>SUM(G84:G89)*D83</f>
        <v>0</v>
      </c>
      <c r="H83" s="277">
        <f>SUM(G84:G86)</f>
        <v>0</v>
      </c>
      <c r="I83" s="264"/>
      <c r="J83" s="257"/>
      <c r="L83" s="151"/>
    </row>
    <row r="84" spans="2:12" s="4" customFormat="1" ht="38.25" customHeight="1">
      <c r="B84" s="294">
        <v>1</v>
      </c>
      <c r="C84" s="73" t="s">
        <v>423</v>
      </c>
      <c r="D84" s="80">
        <v>1</v>
      </c>
      <c r="E84" s="87" t="s">
        <v>161</v>
      </c>
      <c r="F84" s="152"/>
      <c r="G84" s="297">
        <f>+F84*D84</f>
        <v>0</v>
      </c>
      <c r="H84" s="274"/>
      <c r="I84" s="257"/>
      <c r="J84" s="257"/>
      <c r="K84" s="158"/>
      <c r="L84" s="151"/>
    </row>
    <row r="85" spans="2:12" s="4" customFormat="1" ht="55.5" customHeight="1">
      <c r="B85" s="294">
        <f>+B84+1</f>
        <v>2</v>
      </c>
      <c r="C85" s="73" t="s">
        <v>296</v>
      </c>
      <c r="D85" s="80">
        <v>1</v>
      </c>
      <c r="E85" s="87" t="s">
        <v>297</v>
      </c>
      <c r="F85" s="152"/>
      <c r="G85" s="297">
        <f>+F85*D85</f>
        <v>0</v>
      </c>
      <c r="H85" s="274"/>
      <c r="I85" s="257"/>
      <c r="J85" s="257"/>
      <c r="K85" s="158"/>
      <c r="L85" s="151"/>
    </row>
    <row r="86" spans="2:12" s="6" customFormat="1" ht="12">
      <c r="B86" s="294">
        <f t="shared" ref="B86:B90" si="19">+B85+1</f>
        <v>3</v>
      </c>
      <c r="C86" s="73" t="s">
        <v>8</v>
      </c>
      <c r="D86" s="80">
        <v>1</v>
      </c>
      <c r="E86" s="73" t="s">
        <v>42</v>
      </c>
      <c r="F86" s="154"/>
      <c r="G86" s="295">
        <f>+F86*D86</f>
        <v>0</v>
      </c>
      <c r="H86" s="281"/>
      <c r="I86" s="268"/>
      <c r="J86" s="268"/>
      <c r="K86" s="162"/>
      <c r="L86" s="151"/>
    </row>
    <row r="87" spans="2:12" s="6" customFormat="1" ht="34.5" customHeight="1">
      <c r="B87" s="294">
        <f t="shared" si="19"/>
        <v>4</v>
      </c>
      <c r="C87" s="371" t="s">
        <v>421</v>
      </c>
      <c r="D87" s="372">
        <v>3</v>
      </c>
      <c r="E87" s="373" t="s">
        <v>422</v>
      </c>
      <c r="F87" s="374"/>
      <c r="G87" s="375">
        <f t="shared" ref="G87" si="20">+F87*D87</f>
        <v>0</v>
      </c>
      <c r="H87" s="281"/>
      <c r="I87" s="268"/>
      <c r="J87" s="268"/>
      <c r="K87" s="370"/>
      <c r="L87" s="151"/>
    </row>
    <row r="88" spans="2:12" s="6" customFormat="1" ht="12">
      <c r="B88" s="294">
        <f t="shared" si="19"/>
        <v>5</v>
      </c>
      <c r="C88" s="73" t="s">
        <v>8</v>
      </c>
      <c r="D88" s="80">
        <v>1</v>
      </c>
      <c r="E88" s="73" t="s">
        <v>42</v>
      </c>
      <c r="F88" s="154"/>
      <c r="G88" s="295">
        <f>+F88*D88</f>
        <v>0</v>
      </c>
      <c r="H88" s="281"/>
      <c r="I88" s="268"/>
      <c r="J88" s="268"/>
      <c r="K88" s="162"/>
      <c r="L88" s="151"/>
    </row>
    <row r="89" spans="2:12" s="6" customFormat="1" ht="12">
      <c r="B89" s="294">
        <f t="shared" si="19"/>
        <v>6</v>
      </c>
      <c r="C89" s="74" t="s">
        <v>2</v>
      </c>
      <c r="D89" s="93">
        <f>+$G$3</f>
        <v>0.13</v>
      </c>
      <c r="E89" s="73" t="s">
        <v>35</v>
      </c>
      <c r="F89" s="152"/>
      <c r="G89" s="298">
        <f>+D89*SUM(G84:G86)</f>
        <v>0</v>
      </c>
      <c r="H89" s="274"/>
      <c r="I89" s="257"/>
      <c r="J89" s="257"/>
    </row>
    <row r="90" spans="2:12" s="32" customFormat="1" ht="12">
      <c r="B90" s="294">
        <f t="shared" si="19"/>
        <v>7</v>
      </c>
      <c r="C90" s="163" t="s">
        <v>1</v>
      </c>
      <c r="D90" s="93">
        <f>+$G$2</f>
        <v>0.13</v>
      </c>
      <c r="E90" s="73" t="s">
        <v>35</v>
      </c>
      <c r="F90" s="72"/>
      <c r="G90" s="298">
        <f>SUM(G84:G89)*D90</f>
        <v>0</v>
      </c>
      <c r="H90" s="276"/>
      <c r="I90" s="263"/>
      <c r="J90" s="263"/>
      <c r="K90" s="256"/>
    </row>
    <row r="91" spans="2:12" s="8" customFormat="1">
      <c r="B91" s="300">
        <f>+B83+1</f>
        <v>10</v>
      </c>
      <c r="C91" s="102" t="s">
        <v>539</v>
      </c>
      <c r="D91" s="103">
        <v>1</v>
      </c>
      <c r="E91" s="104">
        <f>+IF($G$4=1,G91,IF($G$4=3,"","......… zł"))</f>
        <v>0</v>
      </c>
      <c r="F91" s="106"/>
      <c r="G91" s="301">
        <f>SUM(G92:G98)*D91</f>
        <v>0</v>
      </c>
      <c r="H91" s="280"/>
      <c r="I91" s="267"/>
      <c r="J91" s="267"/>
    </row>
    <row r="92" spans="2:12" s="8" customFormat="1" ht="28.5" customHeight="1">
      <c r="B92" s="302">
        <v>1</v>
      </c>
      <c r="C92" s="73" t="s">
        <v>540</v>
      </c>
      <c r="D92" s="70">
        <v>2</v>
      </c>
      <c r="E92" s="87" t="s">
        <v>74</v>
      </c>
      <c r="F92" s="76"/>
      <c r="G92" s="297">
        <f>+F92*D92</f>
        <v>0</v>
      </c>
      <c r="H92" s="280"/>
      <c r="I92" s="267"/>
      <c r="J92" s="267"/>
    </row>
    <row r="93" spans="2:12" s="8" customFormat="1" ht="14.25" customHeight="1">
      <c r="B93" s="302">
        <f t="shared" ref="B93:B98" si="21">+B92+1</f>
        <v>2</v>
      </c>
      <c r="C93" s="73" t="s">
        <v>72</v>
      </c>
      <c r="D93" s="70">
        <v>2</v>
      </c>
      <c r="E93" s="73" t="s">
        <v>40</v>
      </c>
      <c r="F93" s="72"/>
      <c r="G93" s="297">
        <f>+F93*D93</f>
        <v>0</v>
      </c>
      <c r="H93" s="280"/>
      <c r="I93" s="267"/>
      <c r="J93" s="267"/>
    </row>
    <row r="94" spans="2:12" s="5" customFormat="1" ht="13.5" customHeight="1">
      <c r="B94" s="91">
        <f t="shared" si="21"/>
        <v>3</v>
      </c>
      <c r="C94" s="376" t="s">
        <v>430</v>
      </c>
      <c r="D94" s="372">
        <v>1</v>
      </c>
      <c r="E94" s="377" t="s">
        <v>425</v>
      </c>
      <c r="F94" s="378"/>
      <c r="G94" s="379">
        <f t="shared" ref="G94:G96" si="22">+F94*D94</f>
        <v>0</v>
      </c>
      <c r="H94" s="26"/>
      <c r="I94" s="26"/>
      <c r="J94" s="26"/>
    </row>
    <row r="95" spans="2:12" s="5" customFormat="1" ht="13.5" customHeight="1">
      <c r="B95" s="91">
        <f t="shared" si="21"/>
        <v>4</v>
      </c>
      <c r="C95" s="376" t="s">
        <v>426</v>
      </c>
      <c r="D95" s="372">
        <v>1</v>
      </c>
      <c r="E95" s="380" t="s">
        <v>35</v>
      </c>
      <c r="F95" s="379"/>
      <c r="G95" s="379">
        <f t="shared" si="22"/>
        <v>0</v>
      </c>
      <c r="H95" s="26"/>
      <c r="I95" s="26"/>
      <c r="J95" s="26"/>
    </row>
    <row r="96" spans="2:12" s="8" customFormat="1" ht="12.75" customHeight="1">
      <c r="B96" s="302">
        <f t="shared" si="21"/>
        <v>5</v>
      </c>
      <c r="C96" s="92" t="s">
        <v>75</v>
      </c>
      <c r="D96" s="80">
        <v>1</v>
      </c>
      <c r="E96" s="86" t="s">
        <v>76</v>
      </c>
      <c r="F96" s="88"/>
      <c r="G96" s="379">
        <f t="shared" si="22"/>
        <v>0</v>
      </c>
      <c r="H96" s="280"/>
      <c r="I96" s="267"/>
      <c r="J96" s="267"/>
    </row>
    <row r="97" spans="2:10" s="8" customFormat="1">
      <c r="B97" s="302">
        <f t="shared" si="21"/>
        <v>6</v>
      </c>
      <c r="C97" s="105" t="s">
        <v>2</v>
      </c>
      <c r="D97" s="93">
        <f>+$G$3</f>
        <v>0.13</v>
      </c>
      <c r="E97" s="73" t="s">
        <v>35</v>
      </c>
      <c r="F97" s="107"/>
      <c r="G97" s="304">
        <f>+D97*SUM(G92:G93)</f>
        <v>0</v>
      </c>
      <c r="H97" s="280"/>
      <c r="I97" s="267"/>
      <c r="J97" s="267"/>
    </row>
    <row r="98" spans="2:10" s="8" customFormat="1" ht="13.5" thickBot="1">
      <c r="B98" s="302">
        <f t="shared" si="21"/>
        <v>7</v>
      </c>
      <c r="C98" s="105" t="s">
        <v>1</v>
      </c>
      <c r="D98" s="93">
        <f>+$G$2</f>
        <v>0.13</v>
      </c>
      <c r="E98" s="73" t="s">
        <v>35</v>
      </c>
      <c r="F98" s="107"/>
      <c r="G98" s="304">
        <f>SUM(G92:G97)*D98</f>
        <v>0</v>
      </c>
      <c r="H98" s="280"/>
      <c r="I98" s="267"/>
      <c r="J98" s="267"/>
    </row>
    <row r="99" spans="2:10" ht="14.25" thickTop="1" thickBot="1">
      <c r="B99" s="307"/>
      <c r="C99" s="81" t="s">
        <v>3</v>
      </c>
      <c r="D99" s="82" t="s">
        <v>37</v>
      </c>
      <c r="E99" s="83">
        <f>E12+E17+E55+E60+E74+E32+E83+E40</f>
        <v>0</v>
      </c>
      <c r="F99" s="84"/>
      <c r="G99" s="308">
        <f>+G50+G83+G32+G74+G60+G55+G17+G12+G40</f>
        <v>0</v>
      </c>
      <c r="H99" s="283">
        <f>SUM(H12:H90)</f>
        <v>0</v>
      </c>
      <c r="I99" s="261"/>
      <c r="J99" s="261"/>
    </row>
    <row r="100" spans="2:10" ht="14.25" thickTop="1" thickBot="1">
      <c r="B100" s="309"/>
      <c r="C100" s="81" t="s">
        <v>162</v>
      </c>
      <c r="D100" s="164">
        <v>0.23</v>
      </c>
      <c r="E100" s="83">
        <f>E99*0.23</f>
        <v>0</v>
      </c>
      <c r="F100" s="84"/>
      <c r="G100" s="310">
        <f>+G99*0.23</f>
        <v>0</v>
      </c>
      <c r="H100" s="282"/>
      <c r="I100" s="261"/>
      <c r="J100" s="261"/>
    </row>
    <row r="101" spans="2:10" ht="15" thickTop="1">
      <c r="B101" s="311"/>
      <c r="C101" s="312" t="s">
        <v>163</v>
      </c>
      <c r="D101" s="313" t="s">
        <v>37</v>
      </c>
      <c r="E101" s="314">
        <f>E99+E100</f>
        <v>0</v>
      </c>
      <c r="F101" s="315"/>
      <c r="G101" s="316">
        <f>+G100+G99</f>
        <v>0</v>
      </c>
      <c r="H101" s="327"/>
      <c r="I101" s="328"/>
      <c r="J101" s="328"/>
    </row>
    <row r="102" spans="2:10">
      <c r="H102" s="326"/>
      <c r="I102" s="326"/>
      <c r="J102" s="326"/>
    </row>
    <row r="103" spans="2:10">
      <c r="G103" s="165"/>
      <c r="H103" s="166"/>
      <c r="I103" s="166"/>
      <c r="J103" s="166"/>
    </row>
    <row r="104" spans="2:10">
      <c r="H104" s="326"/>
      <c r="I104" s="326"/>
      <c r="J104" s="326"/>
    </row>
    <row r="105" spans="2:10" s="134" customFormat="1">
      <c r="B105" s="144"/>
      <c r="C105" s="305"/>
      <c r="D105" s="98"/>
      <c r="E105" s="305"/>
      <c r="F105" s="306"/>
      <c r="G105" s="306"/>
      <c r="H105" s="326"/>
      <c r="I105" s="326"/>
      <c r="J105" s="326"/>
    </row>
    <row r="106" spans="2:10" s="134" customFormat="1">
      <c r="B106" s="144"/>
      <c r="C106" s="305"/>
      <c r="D106" s="98"/>
      <c r="E106" s="305"/>
      <c r="F106" s="306"/>
      <c r="G106" s="306"/>
      <c r="H106" s="326"/>
      <c r="I106" s="326"/>
      <c r="J106" s="326"/>
    </row>
    <row r="107" spans="2:10" s="134" customFormat="1">
      <c r="B107" s="144"/>
      <c r="C107" s="305"/>
      <c r="D107" s="98"/>
      <c r="E107" s="305"/>
      <c r="F107" s="306"/>
      <c r="G107" s="306"/>
      <c r="H107" s="326"/>
      <c r="I107" s="326"/>
      <c r="J107" s="326"/>
    </row>
    <row r="108" spans="2:10" s="134" customFormat="1">
      <c r="B108" s="144"/>
      <c r="C108" s="305"/>
      <c r="D108" s="98"/>
      <c r="E108" s="305"/>
      <c r="F108" s="306"/>
      <c r="G108" s="306"/>
      <c r="H108" s="326"/>
      <c r="I108" s="326"/>
      <c r="J108" s="326"/>
    </row>
    <row r="109" spans="2:10" s="134" customFormat="1">
      <c r="B109" s="144"/>
      <c r="C109" s="305"/>
      <c r="D109" s="98"/>
      <c r="E109" s="305"/>
      <c r="F109" s="306"/>
      <c r="G109" s="306"/>
      <c r="H109" s="326"/>
      <c r="I109" s="326"/>
      <c r="J109" s="326"/>
    </row>
    <row r="110" spans="2:10" s="134" customFormat="1">
      <c r="B110" s="144"/>
      <c r="C110" s="305"/>
      <c r="D110" s="98"/>
      <c r="E110" s="305"/>
      <c r="F110" s="306"/>
      <c r="G110" s="306"/>
      <c r="H110" s="326"/>
      <c r="I110" s="326"/>
      <c r="J110" s="326"/>
    </row>
    <row r="111" spans="2:10" s="134" customFormat="1">
      <c r="B111" s="144"/>
      <c r="C111" s="305"/>
      <c r="D111" s="98"/>
      <c r="E111" s="305"/>
      <c r="F111" s="306"/>
      <c r="G111" s="306"/>
      <c r="H111" s="326"/>
      <c r="I111" s="326"/>
      <c r="J111" s="326"/>
    </row>
    <row r="112" spans="2:10" s="134" customFormat="1">
      <c r="B112" s="144"/>
      <c r="C112" s="305"/>
      <c r="D112" s="98"/>
      <c r="E112" s="305"/>
      <c r="F112" s="306"/>
      <c r="G112" s="306"/>
      <c r="H112" s="326"/>
      <c r="I112" s="326"/>
      <c r="J112" s="326"/>
    </row>
    <row r="113" spans="2:10" s="134" customFormat="1">
      <c r="B113" s="144"/>
      <c r="C113" s="305"/>
      <c r="D113" s="98"/>
      <c r="E113" s="305"/>
      <c r="F113" s="306"/>
      <c r="G113" s="306"/>
      <c r="H113" s="326"/>
      <c r="I113" s="326"/>
      <c r="J113" s="326"/>
    </row>
    <row r="114" spans="2:10" s="134" customFormat="1">
      <c r="B114" s="144"/>
      <c r="C114" s="305"/>
      <c r="D114" s="98"/>
      <c r="E114" s="305"/>
      <c r="F114" s="306"/>
      <c r="G114" s="306"/>
      <c r="H114" s="326"/>
      <c r="I114" s="326"/>
      <c r="J114" s="326"/>
    </row>
    <row r="115" spans="2:10" s="134" customFormat="1">
      <c r="B115" s="144"/>
      <c r="C115" s="305"/>
      <c r="D115" s="98"/>
      <c r="E115" s="305"/>
      <c r="F115" s="306"/>
      <c r="G115" s="306"/>
      <c r="H115" s="326"/>
      <c r="I115" s="326"/>
      <c r="J115" s="326"/>
    </row>
    <row r="116" spans="2:10" s="134" customFormat="1">
      <c r="B116" s="144"/>
      <c r="C116" s="305"/>
      <c r="D116" s="98"/>
      <c r="E116" s="305"/>
      <c r="F116" s="306"/>
      <c r="G116" s="306"/>
      <c r="H116" s="326"/>
      <c r="I116" s="326"/>
      <c r="J116" s="326"/>
    </row>
    <row r="117" spans="2:10" s="134" customFormat="1">
      <c r="B117" s="144"/>
      <c r="C117" s="305"/>
      <c r="D117" s="98"/>
      <c r="E117" s="305"/>
      <c r="F117" s="306"/>
      <c r="G117" s="306"/>
      <c r="H117" s="326"/>
      <c r="I117" s="326"/>
      <c r="J117" s="326"/>
    </row>
    <row r="118" spans="2:10" s="134" customFormat="1">
      <c r="B118" s="144"/>
      <c r="C118" s="305"/>
      <c r="D118" s="98"/>
      <c r="E118" s="305"/>
      <c r="F118" s="306"/>
      <c r="G118" s="306"/>
      <c r="H118" s="326"/>
      <c r="I118" s="326"/>
      <c r="J118" s="326"/>
    </row>
    <row r="119" spans="2:10" s="134" customFormat="1">
      <c r="B119" s="144"/>
      <c r="C119" s="305"/>
      <c r="D119" s="98"/>
      <c r="E119" s="305"/>
      <c r="F119" s="306"/>
      <c r="G119" s="306"/>
      <c r="H119" s="326"/>
      <c r="I119" s="326"/>
      <c r="J119" s="326"/>
    </row>
    <row r="120" spans="2:10" s="134" customFormat="1">
      <c r="B120" s="144"/>
      <c r="C120" s="305"/>
      <c r="D120" s="98"/>
      <c r="E120" s="305"/>
      <c r="F120" s="306"/>
      <c r="G120" s="306"/>
      <c r="H120" s="326"/>
      <c r="I120" s="326"/>
      <c r="J120" s="326"/>
    </row>
    <row r="121" spans="2:10" s="134" customFormat="1">
      <c r="B121" s="144"/>
      <c r="C121" s="305"/>
      <c r="D121" s="98"/>
      <c r="E121" s="305"/>
      <c r="F121" s="306"/>
      <c r="G121" s="306"/>
      <c r="H121" s="326"/>
      <c r="I121" s="326"/>
      <c r="J121" s="326"/>
    </row>
    <row r="122" spans="2:10" s="134" customFormat="1">
      <c r="B122" s="144"/>
      <c r="C122" s="305"/>
      <c r="D122" s="98"/>
      <c r="E122" s="305"/>
      <c r="F122" s="306"/>
      <c r="G122" s="306"/>
      <c r="H122" s="326"/>
      <c r="I122" s="326"/>
      <c r="J122" s="326"/>
    </row>
    <row r="123" spans="2:10" s="134" customFormat="1">
      <c r="B123" s="144"/>
      <c r="C123" s="305"/>
      <c r="D123" s="98"/>
      <c r="E123" s="305"/>
      <c r="F123" s="306"/>
      <c r="G123" s="306"/>
      <c r="H123" s="326"/>
      <c r="I123" s="326"/>
      <c r="J123" s="326"/>
    </row>
    <row r="124" spans="2:10" s="134" customFormat="1">
      <c r="B124" s="144"/>
      <c r="C124" s="305"/>
      <c r="D124" s="98"/>
      <c r="E124" s="305"/>
      <c r="F124" s="306"/>
      <c r="G124" s="306"/>
      <c r="H124" s="326"/>
      <c r="I124" s="326"/>
      <c r="J124" s="326"/>
    </row>
    <row r="125" spans="2:10" s="134" customFormat="1">
      <c r="B125" s="144"/>
      <c r="C125" s="305"/>
      <c r="D125" s="98"/>
      <c r="E125" s="305"/>
      <c r="F125" s="306"/>
      <c r="G125" s="306"/>
      <c r="H125" s="326"/>
      <c r="I125" s="326"/>
      <c r="J125" s="326"/>
    </row>
    <row r="126" spans="2:10" s="134" customFormat="1">
      <c r="B126" s="144"/>
      <c r="C126" s="305"/>
      <c r="D126" s="98"/>
      <c r="E126" s="305"/>
      <c r="F126" s="306"/>
      <c r="G126" s="306"/>
      <c r="H126" s="326"/>
      <c r="I126" s="326"/>
      <c r="J126" s="326"/>
    </row>
    <row r="127" spans="2:10" s="134" customFormat="1">
      <c r="B127" s="144"/>
      <c r="C127" s="305"/>
      <c r="D127" s="98"/>
      <c r="E127" s="305"/>
      <c r="F127" s="306"/>
      <c r="G127" s="306"/>
      <c r="H127" s="326"/>
      <c r="I127" s="326"/>
      <c r="J127" s="326"/>
    </row>
    <row r="128" spans="2:10" s="134" customFormat="1">
      <c r="B128" s="144"/>
      <c r="C128" s="305"/>
      <c r="D128" s="98"/>
      <c r="E128" s="305"/>
      <c r="F128" s="306"/>
      <c r="G128" s="306"/>
      <c r="H128" s="326"/>
      <c r="I128" s="326"/>
      <c r="J128" s="326"/>
    </row>
    <row r="129" spans="2:10" s="134" customFormat="1">
      <c r="B129" s="144"/>
      <c r="C129" s="305"/>
      <c r="D129" s="98"/>
      <c r="E129" s="305"/>
      <c r="F129" s="306"/>
      <c r="G129" s="306"/>
      <c r="H129" s="326"/>
      <c r="I129" s="326"/>
      <c r="J129" s="326"/>
    </row>
    <row r="130" spans="2:10" s="134" customFormat="1">
      <c r="B130" s="144"/>
      <c r="C130" s="305"/>
      <c r="D130" s="98"/>
      <c r="E130" s="305"/>
      <c r="F130" s="306"/>
      <c r="G130" s="306"/>
      <c r="H130" s="326"/>
      <c r="I130" s="326"/>
      <c r="J130" s="326"/>
    </row>
    <row r="131" spans="2:10" s="134" customFormat="1">
      <c r="B131" s="144"/>
      <c r="C131" s="305"/>
      <c r="D131" s="98"/>
      <c r="E131" s="305"/>
      <c r="F131" s="306"/>
      <c r="G131" s="306"/>
      <c r="H131" s="326"/>
      <c r="I131" s="326"/>
      <c r="J131" s="326"/>
    </row>
    <row r="132" spans="2:10" s="134" customFormat="1">
      <c r="B132" s="144"/>
      <c r="C132" s="305"/>
      <c r="D132" s="98"/>
      <c r="E132" s="305"/>
      <c r="F132" s="306"/>
      <c r="G132" s="306"/>
      <c r="H132" s="326"/>
      <c r="I132" s="326"/>
      <c r="J132" s="326"/>
    </row>
    <row r="133" spans="2:10" s="134" customFormat="1">
      <c r="B133" s="144"/>
      <c r="C133" s="305"/>
      <c r="D133" s="98"/>
      <c r="E133" s="305"/>
      <c r="F133" s="306"/>
      <c r="G133" s="306"/>
      <c r="H133" s="326"/>
      <c r="I133" s="326"/>
      <c r="J133" s="326"/>
    </row>
    <row r="134" spans="2:10" s="134" customFormat="1">
      <c r="B134" s="144"/>
      <c r="C134" s="305"/>
      <c r="D134" s="98"/>
      <c r="E134" s="305"/>
      <c r="F134" s="306"/>
      <c r="G134" s="306"/>
      <c r="H134" s="326"/>
      <c r="I134" s="326"/>
      <c r="J134" s="326"/>
    </row>
    <row r="135" spans="2:10" s="134" customFormat="1">
      <c r="B135" s="144"/>
      <c r="C135" s="305"/>
      <c r="D135" s="98"/>
      <c r="E135" s="305"/>
      <c r="F135" s="306"/>
      <c r="G135" s="306"/>
      <c r="H135" s="326"/>
      <c r="I135" s="326"/>
      <c r="J135" s="326"/>
    </row>
    <row r="136" spans="2:10" s="134" customFormat="1">
      <c r="B136" s="144"/>
      <c r="C136" s="305"/>
      <c r="D136" s="98"/>
      <c r="E136" s="305"/>
      <c r="F136" s="306"/>
      <c r="G136" s="306"/>
      <c r="H136" s="326"/>
      <c r="I136" s="326"/>
      <c r="J136" s="326"/>
    </row>
    <row r="137" spans="2:10" s="134" customFormat="1">
      <c r="B137" s="144"/>
      <c r="C137" s="305"/>
      <c r="D137" s="98"/>
      <c r="E137" s="305"/>
      <c r="F137" s="306"/>
      <c r="G137" s="306"/>
      <c r="H137" s="326"/>
      <c r="I137" s="326"/>
      <c r="J137" s="326"/>
    </row>
    <row r="138" spans="2:10" s="134" customFormat="1">
      <c r="B138" s="144"/>
      <c r="C138" s="305"/>
      <c r="D138" s="98"/>
      <c r="E138" s="305"/>
      <c r="F138" s="306"/>
      <c r="G138" s="306"/>
      <c r="H138" s="326"/>
      <c r="I138" s="326"/>
      <c r="J138" s="326"/>
    </row>
    <row r="139" spans="2:10" s="134" customFormat="1">
      <c r="B139" s="144"/>
      <c r="C139" s="305"/>
      <c r="D139" s="98"/>
      <c r="E139" s="305"/>
      <c r="F139" s="306"/>
      <c r="G139" s="306"/>
      <c r="H139" s="326"/>
      <c r="I139" s="326"/>
      <c r="J139" s="326"/>
    </row>
    <row r="140" spans="2:10" s="134" customFormat="1">
      <c r="B140" s="144"/>
      <c r="C140" s="305"/>
      <c r="D140" s="98"/>
      <c r="E140" s="305"/>
      <c r="F140" s="306"/>
      <c r="G140" s="306"/>
      <c r="H140" s="326"/>
      <c r="I140" s="326"/>
      <c r="J140" s="326"/>
    </row>
    <row r="141" spans="2:10" s="134" customFormat="1">
      <c r="B141" s="144"/>
      <c r="C141" s="305"/>
      <c r="D141" s="98"/>
      <c r="E141" s="305"/>
      <c r="F141" s="306"/>
      <c r="G141" s="306"/>
      <c r="H141" s="326"/>
      <c r="I141" s="326"/>
      <c r="J141" s="326"/>
    </row>
    <row r="142" spans="2:10" s="134" customFormat="1">
      <c r="B142" s="144"/>
      <c r="C142" s="305"/>
      <c r="D142" s="98"/>
      <c r="E142" s="305"/>
      <c r="F142" s="306"/>
      <c r="G142" s="306"/>
      <c r="H142" s="326"/>
      <c r="I142" s="326"/>
      <c r="J142" s="326"/>
    </row>
    <row r="143" spans="2:10" s="134" customFormat="1">
      <c r="B143" s="144"/>
      <c r="C143" s="305"/>
      <c r="D143" s="98"/>
      <c r="E143" s="305"/>
      <c r="F143" s="306"/>
      <c r="G143" s="306"/>
      <c r="H143" s="326"/>
      <c r="I143" s="326"/>
      <c r="J143" s="326"/>
    </row>
    <row r="144" spans="2:10" s="134" customFormat="1">
      <c r="B144" s="144"/>
      <c r="C144" s="305"/>
      <c r="D144" s="98"/>
      <c r="E144" s="305"/>
      <c r="F144" s="306"/>
      <c r="G144" s="306"/>
      <c r="H144" s="326"/>
      <c r="I144" s="326"/>
      <c r="J144" s="326"/>
    </row>
    <row r="145" spans="2:10" s="134" customFormat="1">
      <c r="B145" s="144"/>
      <c r="C145" s="305"/>
      <c r="D145" s="98"/>
      <c r="E145" s="305"/>
      <c r="F145" s="306"/>
      <c r="G145" s="306"/>
      <c r="H145" s="326"/>
      <c r="I145" s="326"/>
      <c r="J145" s="326"/>
    </row>
    <row r="146" spans="2:10" s="134" customFormat="1">
      <c r="B146" s="144"/>
      <c r="C146" s="305"/>
      <c r="D146" s="98"/>
      <c r="E146" s="305"/>
      <c r="F146" s="306"/>
      <c r="G146" s="306"/>
      <c r="H146" s="326"/>
      <c r="I146" s="326"/>
      <c r="J146" s="326"/>
    </row>
    <row r="147" spans="2:10" s="134" customFormat="1">
      <c r="B147" s="144"/>
      <c r="C147" s="305"/>
      <c r="D147" s="98"/>
      <c r="E147" s="305"/>
      <c r="F147" s="306"/>
      <c r="G147" s="306"/>
      <c r="H147" s="326"/>
      <c r="I147" s="326"/>
      <c r="J147" s="326"/>
    </row>
    <row r="148" spans="2:10" s="134" customFormat="1">
      <c r="B148" s="144"/>
      <c r="C148" s="305"/>
      <c r="D148" s="98"/>
      <c r="E148" s="305"/>
      <c r="F148" s="306"/>
      <c r="G148" s="306"/>
      <c r="H148" s="326"/>
      <c r="I148" s="326"/>
      <c r="J148" s="326"/>
    </row>
    <row r="149" spans="2:10" s="134" customFormat="1">
      <c r="B149" s="144"/>
      <c r="C149" s="305"/>
      <c r="D149" s="98"/>
      <c r="E149" s="305"/>
      <c r="F149" s="306"/>
      <c r="G149" s="306"/>
      <c r="H149" s="326"/>
      <c r="I149" s="326"/>
      <c r="J149" s="326"/>
    </row>
    <row r="150" spans="2:10" s="134" customFormat="1">
      <c r="B150" s="144"/>
      <c r="C150" s="305"/>
      <c r="D150" s="98"/>
      <c r="E150" s="305"/>
      <c r="F150" s="306"/>
      <c r="G150" s="306"/>
      <c r="H150" s="326"/>
      <c r="I150" s="326"/>
      <c r="J150" s="326"/>
    </row>
    <row r="151" spans="2:10" s="134" customFormat="1">
      <c r="B151" s="144"/>
      <c r="C151" s="305"/>
      <c r="D151" s="98"/>
      <c r="E151" s="305"/>
      <c r="F151" s="306"/>
      <c r="G151" s="306"/>
      <c r="H151" s="326"/>
      <c r="I151" s="326"/>
      <c r="J151" s="326"/>
    </row>
    <row r="152" spans="2:10" s="134" customFormat="1">
      <c r="B152" s="144"/>
      <c r="C152" s="305"/>
      <c r="D152" s="98"/>
      <c r="E152" s="305"/>
      <c r="F152" s="306"/>
      <c r="G152" s="306"/>
      <c r="H152" s="326"/>
      <c r="I152" s="326"/>
      <c r="J152" s="326"/>
    </row>
    <row r="153" spans="2:10" s="134" customFormat="1">
      <c r="B153" s="144"/>
      <c r="C153" s="305"/>
      <c r="D153" s="98"/>
      <c r="E153" s="305"/>
      <c r="F153" s="306"/>
      <c r="G153" s="306"/>
      <c r="H153" s="326"/>
      <c r="I153" s="326"/>
      <c r="J153" s="326"/>
    </row>
    <row r="154" spans="2:10" s="134" customFormat="1">
      <c r="B154" s="144"/>
      <c r="C154" s="305"/>
      <c r="D154" s="98"/>
      <c r="E154" s="305"/>
      <c r="F154" s="306"/>
      <c r="G154" s="306"/>
      <c r="H154" s="326"/>
      <c r="I154" s="326"/>
      <c r="J154" s="326"/>
    </row>
    <row r="155" spans="2:10" s="134" customFormat="1">
      <c r="B155" s="144"/>
      <c r="C155" s="305"/>
      <c r="D155" s="98"/>
      <c r="E155" s="305"/>
      <c r="F155" s="306"/>
      <c r="G155" s="306"/>
      <c r="H155" s="326"/>
      <c r="I155" s="326"/>
      <c r="J155" s="326"/>
    </row>
    <row r="156" spans="2:10" s="134" customFormat="1">
      <c r="B156" s="144"/>
      <c r="C156" s="305"/>
      <c r="D156" s="98"/>
      <c r="E156" s="305"/>
      <c r="F156" s="306"/>
      <c r="G156" s="306"/>
      <c r="H156" s="326"/>
      <c r="I156" s="326"/>
      <c r="J156" s="326"/>
    </row>
    <row r="157" spans="2:10" s="134" customFormat="1">
      <c r="B157" s="144"/>
      <c r="C157" s="305"/>
      <c r="D157" s="98"/>
      <c r="E157" s="305"/>
      <c r="F157" s="306"/>
      <c r="G157" s="306"/>
      <c r="H157" s="326"/>
      <c r="I157" s="326"/>
      <c r="J157" s="326"/>
    </row>
    <row r="158" spans="2:10" s="134" customFormat="1">
      <c r="B158" s="144"/>
      <c r="C158" s="305"/>
      <c r="D158" s="98"/>
      <c r="E158" s="305"/>
      <c r="F158" s="306"/>
      <c r="G158" s="306"/>
      <c r="H158" s="326"/>
      <c r="I158" s="326"/>
      <c r="J158" s="326"/>
    </row>
    <row r="159" spans="2:10" s="134" customFormat="1">
      <c r="B159" s="144"/>
      <c r="C159" s="305"/>
      <c r="D159" s="98"/>
      <c r="E159" s="305"/>
      <c r="F159" s="306"/>
      <c r="G159" s="306"/>
      <c r="H159" s="326"/>
      <c r="I159" s="326"/>
      <c r="J159" s="326"/>
    </row>
    <row r="160" spans="2:10" s="134" customFormat="1">
      <c r="B160" s="144"/>
      <c r="C160" s="305"/>
      <c r="D160" s="98"/>
      <c r="E160" s="305"/>
      <c r="F160" s="306"/>
      <c r="G160" s="306"/>
      <c r="H160" s="326"/>
      <c r="I160" s="326"/>
      <c r="J160" s="326"/>
    </row>
    <row r="161" spans="2:10" s="134" customFormat="1">
      <c r="B161" s="144"/>
      <c r="C161" s="305"/>
      <c r="D161" s="98"/>
      <c r="E161" s="305"/>
      <c r="F161" s="306"/>
      <c r="G161" s="306"/>
      <c r="H161" s="326"/>
      <c r="I161" s="326"/>
      <c r="J161" s="326"/>
    </row>
    <row r="162" spans="2:10" s="134" customFormat="1">
      <c r="B162" s="144"/>
      <c r="C162" s="305"/>
      <c r="D162" s="98"/>
      <c r="E162" s="305"/>
      <c r="F162" s="306"/>
      <c r="G162" s="306"/>
      <c r="H162" s="326"/>
      <c r="I162" s="326"/>
      <c r="J162" s="326"/>
    </row>
    <row r="163" spans="2:10" s="134" customFormat="1">
      <c r="B163" s="144"/>
      <c r="C163" s="305"/>
      <c r="D163" s="98"/>
      <c r="E163" s="305"/>
      <c r="F163" s="306"/>
      <c r="G163" s="306"/>
      <c r="H163" s="326"/>
      <c r="I163" s="326"/>
      <c r="J163" s="326"/>
    </row>
    <row r="164" spans="2:10" s="134" customFormat="1">
      <c r="B164" s="144"/>
      <c r="C164" s="305"/>
      <c r="D164" s="98"/>
      <c r="E164" s="305"/>
      <c r="F164" s="306"/>
      <c r="G164" s="306"/>
      <c r="H164" s="326"/>
      <c r="I164" s="326"/>
      <c r="J164" s="326"/>
    </row>
    <row r="165" spans="2:10" s="134" customFormat="1">
      <c r="B165" s="144"/>
      <c r="C165" s="305"/>
      <c r="D165" s="98"/>
      <c r="E165" s="305"/>
      <c r="F165" s="306"/>
      <c r="G165" s="306"/>
      <c r="H165" s="326"/>
      <c r="I165" s="326"/>
      <c r="J165" s="326"/>
    </row>
    <row r="166" spans="2:10" s="134" customFormat="1">
      <c r="B166" s="144"/>
      <c r="C166" s="305"/>
      <c r="D166" s="98"/>
      <c r="E166" s="305"/>
      <c r="F166" s="306"/>
      <c r="G166" s="306"/>
      <c r="H166" s="326"/>
      <c r="I166" s="326"/>
      <c r="J166" s="326"/>
    </row>
    <row r="167" spans="2:10" s="134" customFormat="1">
      <c r="B167" s="144"/>
      <c r="C167" s="305"/>
      <c r="D167" s="98"/>
      <c r="E167" s="305"/>
      <c r="F167" s="306"/>
      <c r="G167" s="306"/>
      <c r="H167" s="326"/>
      <c r="I167" s="326"/>
      <c r="J167" s="326"/>
    </row>
    <row r="168" spans="2:10" s="134" customFormat="1">
      <c r="B168" s="144"/>
      <c r="C168" s="305"/>
      <c r="D168" s="98"/>
      <c r="E168" s="305"/>
      <c r="F168" s="306"/>
      <c r="G168" s="306"/>
      <c r="H168" s="326"/>
      <c r="I168" s="326"/>
      <c r="J168" s="326"/>
    </row>
    <row r="169" spans="2:10" s="134" customFormat="1">
      <c r="B169" s="144"/>
      <c r="C169" s="305"/>
      <c r="D169" s="98"/>
      <c r="E169" s="305"/>
      <c r="F169" s="306"/>
      <c r="G169" s="306"/>
      <c r="H169" s="326"/>
      <c r="I169" s="326"/>
      <c r="J169" s="326"/>
    </row>
    <row r="170" spans="2:10" s="134" customFormat="1">
      <c r="B170" s="144"/>
      <c r="C170" s="305"/>
      <c r="D170" s="98"/>
      <c r="E170" s="305"/>
      <c r="F170" s="306"/>
      <c r="G170" s="306"/>
      <c r="H170" s="326"/>
      <c r="I170" s="326"/>
      <c r="J170" s="326"/>
    </row>
    <row r="171" spans="2:10" s="134" customFormat="1">
      <c r="B171" s="144"/>
      <c r="C171" s="305"/>
      <c r="D171" s="98"/>
      <c r="E171" s="305"/>
      <c r="F171" s="306"/>
      <c r="G171" s="306"/>
      <c r="H171" s="326"/>
      <c r="I171" s="326"/>
      <c r="J171" s="326"/>
    </row>
    <row r="172" spans="2:10" s="134" customFormat="1">
      <c r="B172" s="144"/>
      <c r="C172" s="305"/>
      <c r="D172" s="98"/>
      <c r="E172" s="305"/>
      <c r="F172" s="306"/>
      <c r="G172" s="306"/>
      <c r="H172" s="326"/>
      <c r="I172" s="326"/>
      <c r="J172" s="326"/>
    </row>
    <row r="173" spans="2:10" s="134" customFormat="1">
      <c r="B173" s="144"/>
      <c r="C173" s="305"/>
      <c r="D173" s="98"/>
      <c r="E173" s="305"/>
      <c r="F173" s="306"/>
      <c r="G173" s="306"/>
      <c r="H173" s="326"/>
      <c r="I173" s="326"/>
      <c r="J173" s="326"/>
    </row>
    <row r="174" spans="2:10" s="134" customFormat="1">
      <c r="B174" s="144"/>
      <c r="C174" s="305"/>
      <c r="D174" s="98"/>
      <c r="E174" s="305"/>
      <c r="F174" s="306"/>
      <c r="G174" s="306"/>
      <c r="H174" s="326"/>
      <c r="I174" s="326"/>
      <c r="J174" s="326"/>
    </row>
    <row r="175" spans="2:10" s="134" customFormat="1">
      <c r="B175" s="144"/>
      <c r="C175" s="305"/>
      <c r="D175" s="98"/>
      <c r="E175" s="305"/>
      <c r="F175" s="306"/>
      <c r="G175" s="306"/>
      <c r="H175" s="326"/>
      <c r="I175" s="326"/>
      <c r="J175" s="326"/>
    </row>
    <row r="176" spans="2:10" s="134" customFormat="1">
      <c r="B176" s="144"/>
      <c r="C176" s="305"/>
      <c r="D176" s="98"/>
      <c r="E176" s="305"/>
      <c r="F176" s="306"/>
      <c r="G176" s="306"/>
      <c r="H176" s="326"/>
      <c r="I176" s="326"/>
      <c r="J176" s="326"/>
    </row>
    <row r="177" spans="2:10" s="134" customFormat="1">
      <c r="B177" s="144"/>
      <c r="C177" s="305"/>
      <c r="D177" s="98"/>
      <c r="E177" s="305"/>
      <c r="F177" s="306"/>
      <c r="G177" s="306"/>
      <c r="H177" s="326"/>
      <c r="I177" s="326"/>
      <c r="J177" s="326"/>
    </row>
    <row r="178" spans="2:10" s="134" customFormat="1">
      <c r="B178" s="144"/>
      <c r="C178" s="305"/>
      <c r="D178" s="98"/>
      <c r="E178" s="305"/>
      <c r="F178" s="306"/>
      <c r="G178" s="306"/>
      <c r="H178" s="326"/>
      <c r="I178" s="326"/>
      <c r="J178" s="326"/>
    </row>
    <row r="179" spans="2:10" s="134" customFormat="1">
      <c r="B179" s="144"/>
      <c r="C179" s="305"/>
      <c r="D179" s="98"/>
      <c r="E179" s="305"/>
      <c r="F179" s="306"/>
      <c r="G179" s="306"/>
      <c r="H179" s="326"/>
      <c r="I179" s="326"/>
      <c r="J179" s="326"/>
    </row>
    <row r="180" spans="2:10" s="134" customFormat="1">
      <c r="B180" s="144"/>
      <c r="C180" s="305"/>
      <c r="D180" s="98"/>
      <c r="E180" s="305"/>
      <c r="F180" s="306"/>
      <c r="G180" s="306"/>
      <c r="H180" s="326"/>
      <c r="I180" s="326"/>
      <c r="J180" s="326"/>
    </row>
    <row r="181" spans="2:10" s="134" customFormat="1">
      <c r="B181" s="144"/>
      <c r="C181" s="305"/>
      <c r="D181" s="98"/>
      <c r="E181" s="305"/>
      <c r="F181" s="306"/>
      <c r="G181" s="306"/>
      <c r="H181" s="326"/>
      <c r="I181" s="326"/>
      <c r="J181" s="326"/>
    </row>
    <row r="182" spans="2:10" s="134" customFormat="1">
      <c r="B182" s="144"/>
      <c r="C182" s="305"/>
      <c r="D182" s="98"/>
      <c r="E182" s="305"/>
      <c r="F182" s="306"/>
      <c r="G182" s="306"/>
      <c r="H182" s="326"/>
      <c r="I182" s="326"/>
      <c r="J182" s="326"/>
    </row>
    <row r="183" spans="2:10" s="134" customFormat="1">
      <c r="B183" s="144"/>
      <c r="C183" s="305"/>
      <c r="D183" s="98"/>
      <c r="E183" s="305"/>
      <c r="F183" s="306"/>
      <c r="G183" s="306"/>
      <c r="H183" s="326"/>
      <c r="I183" s="326"/>
      <c r="J183" s="326"/>
    </row>
    <row r="184" spans="2:10" s="134" customFormat="1">
      <c r="B184" s="144"/>
      <c r="C184" s="305"/>
      <c r="D184" s="98"/>
      <c r="E184" s="305"/>
      <c r="F184" s="306"/>
      <c r="G184" s="306"/>
      <c r="H184" s="326"/>
      <c r="I184" s="326"/>
      <c r="J184" s="326"/>
    </row>
    <row r="185" spans="2:10" s="134" customFormat="1">
      <c r="B185" s="144"/>
      <c r="C185" s="305"/>
      <c r="D185" s="98"/>
      <c r="E185" s="305"/>
      <c r="F185" s="306"/>
      <c r="G185" s="306"/>
      <c r="H185" s="326"/>
      <c r="I185" s="326"/>
      <c r="J185" s="326"/>
    </row>
    <row r="186" spans="2:10" s="134" customFormat="1">
      <c r="B186" s="144"/>
      <c r="C186" s="305"/>
      <c r="D186" s="98"/>
      <c r="E186" s="305"/>
      <c r="F186" s="306"/>
      <c r="G186" s="306"/>
      <c r="H186" s="326"/>
      <c r="I186" s="326"/>
      <c r="J186" s="326"/>
    </row>
    <row r="187" spans="2:10" s="134" customFormat="1">
      <c r="B187" s="144"/>
      <c r="C187" s="305"/>
      <c r="D187" s="98"/>
      <c r="E187" s="305"/>
      <c r="F187" s="306"/>
      <c r="G187" s="306"/>
      <c r="H187" s="326"/>
      <c r="I187" s="326"/>
      <c r="J187" s="326"/>
    </row>
    <row r="188" spans="2:10" s="134" customFormat="1">
      <c r="B188" s="144"/>
      <c r="C188" s="305"/>
      <c r="D188" s="98"/>
      <c r="E188" s="305"/>
      <c r="F188" s="306"/>
      <c r="G188" s="306"/>
      <c r="H188" s="326"/>
      <c r="I188" s="326"/>
      <c r="J188" s="326"/>
    </row>
    <row r="189" spans="2:10" s="134" customFormat="1">
      <c r="B189" s="144"/>
      <c r="C189" s="305"/>
      <c r="D189" s="98"/>
      <c r="E189" s="305"/>
      <c r="F189" s="306"/>
      <c r="G189" s="306"/>
      <c r="H189" s="326"/>
      <c r="I189" s="326"/>
      <c r="J189" s="326"/>
    </row>
    <row r="190" spans="2:10" s="134" customFormat="1">
      <c r="B190" s="144"/>
      <c r="C190" s="305"/>
      <c r="D190" s="98"/>
      <c r="E190" s="305"/>
      <c r="F190" s="306"/>
      <c r="G190" s="306"/>
      <c r="H190" s="326"/>
      <c r="I190" s="326"/>
      <c r="J190" s="326"/>
    </row>
    <row r="191" spans="2:10" s="134" customFormat="1">
      <c r="B191" s="144"/>
      <c r="C191" s="305"/>
      <c r="D191" s="98"/>
      <c r="E191" s="305"/>
      <c r="F191" s="306"/>
      <c r="G191" s="306"/>
      <c r="H191" s="326"/>
      <c r="I191" s="326"/>
      <c r="J191" s="326"/>
    </row>
    <row r="192" spans="2:10" s="134" customFormat="1">
      <c r="B192" s="144"/>
      <c r="C192" s="305"/>
      <c r="D192" s="98"/>
      <c r="E192" s="305"/>
      <c r="F192" s="306"/>
      <c r="G192" s="306"/>
      <c r="H192" s="326"/>
      <c r="I192" s="326"/>
      <c r="J192" s="326"/>
    </row>
    <row r="193" spans="2:10" s="134" customFormat="1">
      <c r="B193" s="144"/>
      <c r="C193" s="305"/>
      <c r="D193" s="98"/>
      <c r="E193" s="305"/>
      <c r="F193" s="306"/>
      <c r="G193" s="306"/>
      <c r="H193" s="326"/>
      <c r="I193" s="326"/>
      <c r="J193" s="326"/>
    </row>
    <row r="194" spans="2:10" s="134" customFormat="1">
      <c r="B194" s="144"/>
      <c r="C194" s="305"/>
      <c r="D194" s="98"/>
      <c r="E194" s="305"/>
      <c r="F194" s="306"/>
      <c r="G194" s="306"/>
      <c r="H194" s="326"/>
      <c r="I194" s="326"/>
      <c r="J194" s="326"/>
    </row>
    <row r="195" spans="2:10" s="134" customFormat="1">
      <c r="B195" s="144"/>
      <c r="C195" s="305"/>
      <c r="D195" s="98"/>
      <c r="E195" s="305"/>
      <c r="F195" s="306"/>
      <c r="G195" s="306"/>
      <c r="H195" s="326"/>
      <c r="I195" s="326"/>
      <c r="J195" s="326"/>
    </row>
    <row r="196" spans="2:10" s="134" customFormat="1">
      <c r="B196" s="144"/>
      <c r="C196" s="305"/>
      <c r="D196" s="98"/>
      <c r="E196" s="305"/>
      <c r="F196" s="306"/>
      <c r="G196" s="306"/>
      <c r="H196" s="326"/>
      <c r="I196" s="326"/>
      <c r="J196" s="326"/>
    </row>
    <row r="197" spans="2:10" s="134" customFormat="1">
      <c r="B197" s="144"/>
      <c r="C197" s="305"/>
      <c r="D197" s="98"/>
      <c r="E197" s="305"/>
      <c r="F197" s="306"/>
      <c r="G197" s="306"/>
      <c r="H197" s="326"/>
      <c r="I197" s="326"/>
      <c r="J197" s="326"/>
    </row>
    <row r="198" spans="2:10" s="134" customFormat="1">
      <c r="B198" s="144"/>
      <c r="C198" s="305"/>
      <c r="D198" s="98"/>
      <c r="E198" s="305"/>
      <c r="F198" s="306"/>
      <c r="G198" s="306"/>
      <c r="H198" s="326"/>
      <c r="I198" s="326"/>
      <c r="J198" s="326"/>
    </row>
    <row r="199" spans="2:10" s="134" customFormat="1">
      <c r="B199" s="144"/>
      <c r="C199" s="305"/>
      <c r="D199" s="98"/>
      <c r="E199" s="305"/>
      <c r="F199" s="306"/>
      <c r="G199" s="306"/>
      <c r="H199" s="326"/>
      <c r="I199" s="326"/>
      <c r="J199" s="326"/>
    </row>
    <row r="200" spans="2:10" s="134" customFormat="1">
      <c r="B200" s="144"/>
      <c r="C200" s="305"/>
      <c r="D200" s="98"/>
      <c r="E200" s="305"/>
      <c r="F200" s="306"/>
      <c r="G200" s="306"/>
      <c r="H200" s="326"/>
      <c r="I200" s="326"/>
      <c r="J200" s="326"/>
    </row>
    <row r="201" spans="2:10" s="134" customFormat="1">
      <c r="B201" s="144"/>
      <c r="C201" s="305"/>
      <c r="D201" s="98"/>
      <c r="E201" s="305"/>
      <c r="F201" s="306"/>
      <c r="G201" s="306"/>
      <c r="H201" s="326"/>
      <c r="I201" s="326"/>
      <c r="J201" s="326"/>
    </row>
    <row r="202" spans="2:10" s="134" customFormat="1">
      <c r="B202" s="144"/>
      <c r="C202" s="305"/>
      <c r="D202" s="98"/>
      <c r="E202" s="305"/>
      <c r="F202" s="306"/>
      <c r="G202" s="306"/>
      <c r="H202" s="326"/>
      <c r="I202" s="326"/>
      <c r="J202" s="326"/>
    </row>
    <row r="203" spans="2:10" s="134" customFormat="1">
      <c r="B203" s="144"/>
      <c r="C203" s="305"/>
      <c r="D203" s="98"/>
      <c r="E203" s="305"/>
      <c r="F203" s="306"/>
      <c r="G203" s="306"/>
      <c r="H203" s="326"/>
      <c r="I203" s="326"/>
      <c r="J203" s="326"/>
    </row>
    <row r="204" spans="2:10" s="134" customFormat="1">
      <c r="B204" s="144"/>
      <c r="C204" s="305"/>
      <c r="D204" s="98"/>
      <c r="E204" s="305"/>
      <c r="F204" s="306"/>
      <c r="G204" s="306"/>
      <c r="H204" s="326"/>
      <c r="I204" s="326"/>
      <c r="J204" s="326"/>
    </row>
    <row r="205" spans="2:10" s="134" customFormat="1">
      <c r="B205" s="144"/>
      <c r="C205" s="305"/>
      <c r="D205" s="98"/>
      <c r="E205" s="305"/>
      <c r="F205" s="306"/>
      <c r="G205" s="306"/>
      <c r="H205" s="326"/>
      <c r="I205" s="326"/>
      <c r="J205" s="326"/>
    </row>
    <row r="206" spans="2:10" s="134" customFormat="1">
      <c r="B206" s="144"/>
      <c r="C206" s="305"/>
      <c r="D206" s="98"/>
      <c r="E206" s="305"/>
      <c r="F206" s="306"/>
      <c r="G206" s="306"/>
      <c r="H206" s="326"/>
      <c r="I206" s="326"/>
      <c r="J206" s="326"/>
    </row>
    <row r="207" spans="2:10" s="134" customFormat="1">
      <c r="B207" s="144"/>
      <c r="C207" s="305"/>
      <c r="D207" s="98"/>
      <c r="E207" s="305"/>
      <c r="F207" s="306"/>
      <c r="G207" s="306"/>
      <c r="H207" s="326"/>
      <c r="I207" s="326"/>
      <c r="J207" s="326"/>
    </row>
    <row r="208" spans="2:10" s="134" customFormat="1">
      <c r="B208" s="144"/>
      <c r="C208" s="305"/>
      <c r="D208" s="98"/>
      <c r="E208" s="305"/>
      <c r="F208" s="306"/>
      <c r="G208" s="306"/>
      <c r="H208" s="326"/>
      <c r="I208" s="326"/>
      <c r="J208" s="326"/>
    </row>
    <row r="209" spans="2:10" s="134" customFormat="1">
      <c r="B209" s="144"/>
      <c r="C209" s="305"/>
      <c r="D209" s="98"/>
      <c r="E209" s="305"/>
      <c r="F209" s="306"/>
      <c r="G209" s="306"/>
      <c r="H209" s="326"/>
      <c r="I209" s="326"/>
      <c r="J209" s="326"/>
    </row>
    <row r="210" spans="2:10" s="134" customFormat="1">
      <c r="B210" s="144"/>
      <c r="C210" s="305"/>
      <c r="D210" s="98"/>
      <c r="E210" s="305"/>
      <c r="F210" s="306"/>
      <c r="G210" s="306"/>
      <c r="H210" s="326"/>
      <c r="I210" s="326"/>
      <c r="J210" s="326"/>
    </row>
    <row r="211" spans="2:10" s="134" customFormat="1">
      <c r="B211" s="144"/>
      <c r="C211" s="305"/>
      <c r="D211" s="98"/>
      <c r="E211" s="305"/>
      <c r="F211" s="306"/>
      <c r="G211" s="306"/>
      <c r="H211" s="326"/>
      <c r="I211" s="326"/>
      <c r="J211" s="326"/>
    </row>
    <row r="212" spans="2:10" s="134" customFormat="1">
      <c r="B212" s="144"/>
      <c r="C212" s="305"/>
      <c r="D212" s="98"/>
      <c r="E212" s="305"/>
      <c r="F212" s="306"/>
      <c r="G212" s="306"/>
      <c r="H212" s="326"/>
      <c r="I212" s="326"/>
      <c r="J212" s="326"/>
    </row>
    <row r="213" spans="2:10" s="134" customFormat="1">
      <c r="B213" s="144"/>
      <c r="C213" s="305"/>
      <c r="D213" s="98"/>
      <c r="E213" s="305"/>
      <c r="F213" s="306"/>
      <c r="G213" s="306"/>
      <c r="H213" s="326"/>
      <c r="I213" s="326"/>
      <c r="J213" s="326"/>
    </row>
    <row r="214" spans="2:10" s="134" customFormat="1">
      <c r="B214" s="144"/>
      <c r="C214" s="305"/>
      <c r="D214" s="98"/>
      <c r="E214" s="305"/>
      <c r="F214" s="306"/>
      <c r="G214" s="306"/>
      <c r="H214" s="326"/>
      <c r="I214" s="326"/>
      <c r="J214" s="326"/>
    </row>
    <row r="215" spans="2:10" s="134" customFormat="1">
      <c r="B215" s="144"/>
      <c r="C215" s="305"/>
      <c r="D215" s="98"/>
      <c r="E215" s="305"/>
      <c r="F215" s="306"/>
      <c r="G215" s="306"/>
      <c r="H215" s="326"/>
      <c r="I215" s="326"/>
      <c r="J215" s="326"/>
    </row>
    <row r="216" spans="2:10" s="134" customFormat="1">
      <c r="B216" s="144"/>
      <c r="C216" s="305"/>
      <c r="D216" s="98"/>
      <c r="E216" s="305"/>
      <c r="F216" s="306"/>
      <c r="G216" s="306"/>
      <c r="H216" s="326"/>
      <c r="I216" s="326"/>
      <c r="J216" s="326"/>
    </row>
    <row r="217" spans="2:10" s="134" customFormat="1">
      <c r="B217" s="144"/>
      <c r="C217" s="305"/>
      <c r="D217" s="98"/>
      <c r="E217" s="305"/>
      <c r="F217" s="306"/>
      <c r="G217" s="306"/>
      <c r="H217" s="326"/>
      <c r="I217" s="326"/>
      <c r="J217" s="326"/>
    </row>
    <row r="218" spans="2:10" s="134" customFormat="1">
      <c r="B218" s="144"/>
      <c r="C218" s="305"/>
      <c r="D218" s="98"/>
      <c r="E218" s="305"/>
      <c r="F218" s="306"/>
      <c r="G218" s="306"/>
      <c r="H218" s="326"/>
      <c r="I218" s="326"/>
      <c r="J218" s="326"/>
    </row>
    <row r="219" spans="2:10" s="134" customFormat="1">
      <c r="B219" s="144"/>
      <c r="C219" s="305"/>
      <c r="D219" s="98"/>
      <c r="E219" s="305"/>
      <c r="F219" s="306"/>
      <c r="G219" s="306"/>
      <c r="H219" s="326"/>
      <c r="I219" s="326"/>
      <c r="J219" s="326"/>
    </row>
    <row r="220" spans="2:10" s="134" customFormat="1">
      <c r="B220" s="144"/>
      <c r="C220" s="305"/>
      <c r="D220" s="98"/>
      <c r="E220" s="305"/>
      <c r="F220" s="306"/>
      <c r="G220" s="306"/>
      <c r="H220" s="326"/>
      <c r="I220" s="326"/>
      <c r="J220" s="326"/>
    </row>
    <row r="221" spans="2:10" s="134" customFormat="1">
      <c r="B221" s="144"/>
      <c r="C221" s="305"/>
      <c r="D221" s="98"/>
      <c r="E221" s="305"/>
      <c r="F221" s="306"/>
      <c r="G221" s="306"/>
      <c r="H221" s="326"/>
      <c r="I221" s="326"/>
      <c r="J221" s="326"/>
    </row>
    <row r="222" spans="2:10" s="134" customFormat="1">
      <c r="B222" s="144"/>
      <c r="C222" s="305"/>
      <c r="D222" s="98"/>
      <c r="E222" s="305"/>
      <c r="F222" s="306"/>
      <c r="G222" s="306"/>
      <c r="H222" s="326"/>
      <c r="I222" s="326"/>
      <c r="J222" s="326"/>
    </row>
    <row r="223" spans="2:10" s="134" customFormat="1">
      <c r="B223" s="144"/>
      <c r="C223" s="305"/>
      <c r="D223" s="98"/>
      <c r="E223" s="305"/>
      <c r="F223" s="306"/>
      <c r="G223" s="306"/>
      <c r="H223" s="326"/>
      <c r="I223" s="326"/>
      <c r="J223" s="326"/>
    </row>
    <row r="224" spans="2:10" s="134" customFormat="1">
      <c r="B224" s="144"/>
      <c r="C224" s="305"/>
      <c r="D224" s="98"/>
      <c r="E224" s="305"/>
      <c r="F224" s="306"/>
      <c r="G224" s="306"/>
      <c r="H224" s="326"/>
      <c r="I224" s="326"/>
      <c r="J224" s="326"/>
    </row>
    <row r="225" spans="2:10" s="134" customFormat="1">
      <c r="B225" s="144"/>
      <c r="C225" s="305"/>
      <c r="D225" s="98"/>
      <c r="E225" s="305"/>
      <c r="F225" s="306"/>
      <c r="G225" s="306"/>
      <c r="H225" s="326"/>
      <c r="I225" s="326"/>
      <c r="J225" s="326"/>
    </row>
    <row r="226" spans="2:10" s="134" customFormat="1">
      <c r="B226" s="144"/>
      <c r="C226" s="305"/>
      <c r="D226" s="98"/>
      <c r="E226" s="305"/>
      <c r="F226" s="306"/>
      <c r="G226" s="306"/>
      <c r="H226" s="326"/>
      <c r="I226" s="326"/>
      <c r="J226" s="326"/>
    </row>
    <row r="227" spans="2:10" s="134" customFormat="1">
      <c r="B227" s="144"/>
      <c r="C227" s="305"/>
      <c r="D227" s="98"/>
      <c r="E227" s="305"/>
      <c r="F227" s="306"/>
      <c r="G227" s="306"/>
      <c r="H227" s="326"/>
      <c r="I227" s="326"/>
      <c r="J227" s="326"/>
    </row>
    <row r="228" spans="2:10" s="134" customFormat="1">
      <c r="B228" s="144"/>
      <c r="C228" s="305"/>
      <c r="D228" s="98"/>
      <c r="E228" s="305"/>
      <c r="F228" s="306"/>
      <c r="G228" s="306"/>
      <c r="H228" s="326"/>
      <c r="I228" s="326"/>
      <c r="J228" s="326"/>
    </row>
    <row r="229" spans="2:10" s="134" customFormat="1">
      <c r="B229" s="144"/>
      <c r="C229" s="305"/>
      <c r="D229" s="98"/>
      <c r="E229" s="305"/>
      <c r="F229" s="306"/>
      <c r="G229" s="306"/>
      <c r="H229" s="326"/>
      <c r="I229" s="326"/>
      <c r="J229" s="326"/>
    </row>
    <row r="230" spans="2:10" s="134" customFormat="1">
      <c r="B230" s="144"/>
      <c r="C230" s="305"/>
      <c r="D230" s="98"/>
      <c r="E230" s="305"/>
      <c r="F230" s="306"/>
      <c r="G230" s="306"/>
      <c r="H230" s="326"/>
      <c r="I230" s="326"/>
      <c r="J230" s="326"/>
    </row>
    <row r="231" spans="2:10" s="134" customFormat="1">
      <c r="B231" s="144"/>
      <c r="C231" s="305"/>
      <c r="D231" s="98"/>
      <c r="E231" s="305"/>
      <c r="F231" s="306"/>
      <c r="G231" s="306"/>
      <c r="H231" s="326"/>
      <c r="I231" s="326"/>
      <c r="J231" s="326"/>
    </row>
    <row r="232" spans="2:10" s="134" customFormat="1">
      <c r="B232" s="144"/>
      <c r="C232" s="305"/>
      <c r="D232" s="98"/>
      <c r="E232" s="305"/>
      <c r="F232" s="306"/>
      <c r="G232" s="306"/>
      <c r="H232" s="326"/>
      <c r="I232" s="326"/>
      <c r="J232" s="326"/>
    </row>
    <row r="233" spans="2:10" s="134" customFormat="1">
      <c r="B233" s="144"/>
      <c r="C233" s="305"/>
      <c r="D233" s="98"/>
      <c r="E233" s="305"/>
      <c r="F233" s="306"/>
      <c r="G233" s="306"/>
      <c r="H233" s="326"/>
      <c r="I233" s="326"/>
      <c r="J233" s="326"/>
    </row>
    <row r="234" spans="2:10" s="134" customFormat="1">
      <c r="B234" s="144"/>
      <c r="C234" s="305"/>
      <c r="D234" s="98"/>
      <c r="E234" s="305"/>
      <c r="F234" s="306"/>
      <c r="G234" s="306"/>
      <c r="H234" s="326"/>
      <c r="I234" s="326"/>
      <c r="J234" s="326"/>
    </row>
    <row r="235" spans="2:10" s="134" customFormat="1">
      <c r="B235" s="144"/>
      <c r="C235" s="305"/>
      <c r="D235" s="98"/>
      <c r="E235" s="305"/>
      <c r="F235" s="306"/>
      <c r="G235" s="306"/>
      <c r="H235" s="326"/>
      <c r="I235" s="326"/>
      <c r="J235" s="326"/>
    </row>
    <row r="236" spans="2:10" s="134" customFormat="1">
      <c r="B236" s="144"/>
      <c r="C236" s="305"/>
      <c r="D236" s="98"/>
      <c r="E236" s="305"/>
      <c r="F236" s="306"/>
      <c r="G236" s="306"/>
      <c r="H236" s="326"/>
      <c r="I236" s="326"/>
      <c r="J236" s="326"/>
    </row>
    <row r="237" spans="2:10" s="134" customFormat="1">
      <c r="B237" s="144"/>
      <c r="C237" s="305"/>
      <c r="D237" s="98"/>
      <c r="E237" s="305"/>
      <c r="F237" s="306"/>
      <c r="G237" s="306"/>
      <c r="H237" s="326"/>
      <c r="I237" s="326"/>
      <c r="J237" s="326"/>
    </row>
    <row r="238" spans="2:10" s="134" customFormat="1">
      <c r="B238" s="144"/>
      <c r="C238" s="305"/>
      <c r="D238" s="98"/>
      <c r="E238" s="305"/>
      <c r="F238" s="306"/>
      <c r="G238" s="306"/>
      <c r="H238" s="326"/>
      <c r="I238" s="326"/>
      <c r="J238" s="326"/>
    </row>
    <row r="239" spans="2:10" s="134" customFormat="1">
      <c r="B239" s="144"/>
      <c r="C239" s="305"/>
      <c r="D239" s="98"/>
      <c r="E239" s="305"/>
      <c r="F239" s="306"/>
      <c r="G239" s="306"/>
      <c r="H239" s="326"/>
      <c r="I239" s="326"/>
      <c r="J239" s="326"/>
    </row>
    <row r="240" spans="2:10" s="134" customFormat="1">
      <c r="B240" s="144"/>
      <c r="C240" s="305"/>
      <c r="D240" s="98"/>
      <c r="E240" s="305"/>
      <c r="F240" s="306"/>
      <c r="G240" s="306"/>
      <c r="H240" s="326"/>
      <c r="I240" s="326"/>
      <c r="J240" s="326"/>
    </row>
    <row r="241" spans="2:10" s="134" customFormat="1">
      <c r="B241" s="144"/>
      <c r="C241" s="305"/>
      <c r="D241" s="98"/>
      <c r="E241" s="305"/>
      <c r="F241" s="306"/>
      <c r="G241" s="306"/>
      <c r="H241" s="326"/>
      <c r="I241" s="326"/>
      <c r="J241" s="326"/>
    </row>
    <row r="242" spans="2:10" s="134" customFormat="1">
      <c r="B242" s="144"/>
      <c r="C242" s="305"/>
      <c r="D242" s="98"/>
      <c r="E242" s="305"/>
      <c r="F242" s="306"/>
      <c r="G242" s="306"/>
      <c r="H242" s="326"/>
      <c r="I242" s="326"/>
      <c r="J242" s="326"/>
    </row>
    <row r="243" spans="2:10" s="134" customFormat="1">
      <c r="B243" s="144"/>
      <c r="C243" s="305"/>
      <c r="D243" s="98"/>
      <c r="E243" s="305"/>
      <c r="F243" s="306"/>
      <c r="G243" s="306"/>
      <c r="H243" s="326"/>
      <c r="I243" s="326"/>
      <c r="J243" s="326"/>
    </row>
    <row r="244" spans="2:10" s="134" customFormat="1">
      <c r="B244" s="144"/>
      <c r="C244" s="305"/>
      <c r="D244" s="98"/>
      <c r="E244" s="305"/>
      <c r="F244" s="306"/>
      <c r="G244" s="306"/>
      <c r="H244" s="326"/>
      <c r="I244" s="326"/>
      <c r="J244" s="326"/>
    </row>
    <row r="245" spans="2:10" s="134" customFormat="1">
      <c r="B245" s="144"/>
      <c r="C245" s="305"/>
      <c r="D245" s="98"/>
      <c r="E245" s="305"/>
      <c r="F245" s="306"/>
      <c r="G245" s="306"/>
      <c r="H245" s="326"/>
      <c r="I245" s="326"/>
      <c r="J245" s="326"/>
    </row>
    <row r="246" spans="2:10" s="134" customFormat="1">
      <c r="B246" s="144"/>
      <c r="C246" s="305"/>
      <c r="D246" s="98"/>
      <c r="E246" s="305"/>
      <c r="F246" s="306"/>
      <c r="G246" s="306"/>
      <c r="H246" s="326"/>
      <c r="I246" s="326"/>
      <c r="J246" s="326"/>
    </row>
    <row r="247" spans="2:10" s="134" customFormat="1">
      <c r="B247" s="144"/>
      <c r="C247" s="305"/>
      <c r="D247" s="98"/>
      <c r="E247" s="305"/>
      <c r="F247" s="306"/>
      <c r="G247" s="306"/>
      <c r="H247" s="326"/>
      <c r="I247" s="326"/>
      <c r="J247" s="326"/>
    </row>
    <row r="248" spans="2:10" s="134" customFormat="1">
      <c r="B248" s="144"/>
      <c r="C248" s="305"/>
      <c r="D248" s="98"/>
      <c r="E248" s="305"/>
      <c r="F248" s="306"/>
      <c r="G248" s="306"/>
      <c r="H248" s="326"/>
      <c r="I248" s="326"/>
      <c r="J248" s="326"/>
    </row>
    <row r="249" spans="2:10" s="134" customFormat="1">
      <c r="B249" s="144"/>
      <c r="C249" s="305"/>
      <c r="D249" s="98"/>
      <c r="E249" s="305"/>
      <c r="F249" s="306"/>
      <c r="G249" s="306"/>
      <c r="H249" s="326"/>
      <c r="I249" s="326"/>
      <c r="J249" s="326"/>
    </row>
    <row r="250" spans="2:10" s="134" customFormat="1">
      <c r="B250" s="144"/>
      <c r="C250" s="305"/>
      <c r="D250" s="98"/>
      <c r="E250" s="305"/>
      <c r="F250" s="306"/>
      <c r="G250" s="306"/>
      <c r="H250" s="326"/>
      <c r="I250" s="326"/>
      <c r="J250" s="326"/>
    </row>
    <row r="251" spans="2:10" s="134" customFormat="1">
      <c r="B251" s="144"/>
      <c r="C251" s="305"/>
      <c r="D251" s="98"/>
      <c r="E251" s="305"/>
      <c r="F251" s="306"/>
      <c r="G251" s="306"/>
      <c r="H251" s="326"/>
      <c r="I251" s="326"/>
      <c r="J251" s="326"/>
    </row>
    <row r="252" spans="2:10" s="134" customFormat="1">
      <c r="B252" s="144"/>
      <c r="C252" s="305"/>
      <c r="D252" s="98"/>
      <c r="E252" s="305"/>
      <c r="F252" s="306"/>
      <c r="G252" s="306"/>
      <c r="H252" s="326"/>
      <c r="I252" s="326"/>
      <c r="J252" s="326"/>
    </row>
    <row r="253" spans="2:10" s="134" customFormat="1">
      <c r="B253" s="144"/>
      <c r="C253" s="305"/>
      <c r="D253" s="98"/>
      <c r="E253" s="305"/>
      <c r="F253" s="306"/>
      <c r="G253" s="306"/>
      <c r="H253" s="326"/>
      <c r="I253" s="326"/>
      <c r="J253" s="326"/>
    </row>
    <row r="254" spans="2:10" s="134" customFormat="1">
      <c r="B254" s="144"/>
      <c r="C254" s="305"/>
      <c r="D254" s="98"/>
      <c r="E254" s="305"/>
      <c r="F254" s="306"/>
      <c r="G254" s="306"/>
      <c r="H254" s="326"/>
      <c r="I254" s="326"/>
      <c r="J254" s="326"/>
    </row>
    <row r="255" spans="2:10" s="134" customFormat="1">
      <c r="B255" s="144"/>
      <c r="C255" s="305"/>
      <c r="D255" s="98"/>
      <c r="E255" s="305"/>
      <c r="F255" s="306"/>
      <c r="G255" s="306"/>
      <c r="H255" s="326"/>
      <c r="I255" s="326"/>
      <c r="J255" s="326"/>
    </row>
    <row r="256" spans="2:10" s="134" customFormat="1">
      <c r="B256" s="144"/>
      <c r="C256" s="305"/>
      <c r="D256" s="98"/>
      <c r="E256" s="305"/>
      <c r="F256" s="306"/>
      <c r="G256" s="306"/>
      <c r="H256" s="326"/>
      <c r="I256" s="326"/>
      <c r="J256" s="326"/>
    </row>
    <row r="257" spans="2:10" s="134" customFormat="1">
      <c r="B257" s="144"/>
      <c r="C257" s="305"/>
      <c r="D257" s="98"/>
      <c r="E257" s="305"/>
      <c r="F257" s="306"/>
      <c r="G257" s="306"/>
      <c r="H257" s="326"/>
      <c r="I257" s="326"/>
      <c r="J257" s="326"/>
    </row>
    <row r="258" spans="2:10" s="134" customFormat="1">
      <c r="B258" s="144"/>
      <c r="C258" s="305"/>
      <c r="D258" s="98"/>
      <c r="E258" s="305"/>
      <c r="F258" s="306"/>
      <c r="G258" s="306"/>
      <c r="H258" s="326"/>
      <c r="I258" s="326"/>
      <c r="J258" s="326"/>
    </row>
    <row r="259" spans="2:10" s="134" customFormat="1">
      <c r="B259" s="144"/>
      <c r="C259" s="305"/>
      <c r="D259" s="98"/>
      <c r="E259" s="305"/>
      <c r="F259" s="306"/>
      <c r="G259" s="306"/>
      <c r="H259" s="326"/>
      <c r="I259" s="326"/>
      <c r="J259" s="326"/>
    </row>
    <row r="260" spans="2:10" s="134" customFormat="1">
      <c r="B260" s="144"/>
      <c r="C260" s="305"/>
      <c r="D260" s="98"/>
      <c r="E260" s="305"/>
      <c r="F260" s="306"/>
      <c r="G260" s="306"/>
      <c r="H260" s="326"/>
      <c r="I260" s="326"/>
      <c r="J260" s="326"/>
    </row>
    <row r="261" spans="2:10" s="134" customFormat="1">
      <c r="B261" s="144"/>
      <c r="C261" s="305"/>
      <c r="D261" s="98"/>
      <c r="E261" s="305"/>
      <c r="F261" s="306"/>
      <c r="G261" s="306"/>
      <c r="H261" s="326"/>
      <c r="I261" s="326"/>
      <c r="J261" s="326"/>
    </row>
    <row r="262" spans="2:10" s="134" customFormat="1">
      <c r="B262" s="144"/>
      <c r="C262" s="305"/>
      <c r="D262" s="98"/>
      <c r="E262" s="305"/>
      <c r="F262" s="306"/>
      <c r="G262" s="306"/>
      <c r="H262" s="326"/>
      <c r="I262" s="326"/>
      <c r="J262" s="326"/>
    </row>
    <row r="263" spans="2:10" s="134" customFormat="1">
      <c r="B263" s="144"/>
      <c r="C263" s="305"/>
      <c r="D263" s="98"/>
      <c r="E263" s="305"/>
      <c r="F263" s="306"/>
      <c r="G263" s="306"/>
      <c r="H263" s="326"/>
      <c r="I263" s="326"/>
      <c r="J263" s="326"/>
    </row>
    <row r="264" spans="2:10" s="134" customFormat="1">
      <c r="B264" s="144"/>
      <c r="C264" s="305"/>
      <c r="D264" s="98"/>
      <c r="E264" s="305"/>
      <c r="F264" s="306"/>
      <c r="G264" s="306"/>
      <c r="H264" s="326"/>
      <c r="I264" s="326"/>
      <c r="J264" s="326"/>
    </row>
    <row r="265" spans="2:10" s="134" customFormat="1">
      <c r="B265" s="144"/>
      <c r="C265" s="305"/>
      <c r="D265" s="98"/>
      <c r="E265" s="305"/>
      <c r="F265" s="306"/>
      <c r="G265" s="306"/>
      <c r="H265" s="326"/>
      <c r="I265" s="326"/>
      <c r="J265" s="326"/>
    </row>
    <row r="266" spans="2:10" s="134" customFormat="1">
      <c r="B266" s="144"/>
      <c r="C266" s="305"/>
      <c r="D266" s="98"/>
      <c r="E266" s="305"/>
      <c r="F266" s="306"/>
      <c r="G266" s="306"/>
      <c r="H266" s="326"/>
      <c r="I266" s="326"/>
      <c r="J266" s="326"/>
    </row>
    <row r="267" spans="2:10" s="134" customFormat="1">
      <c r="B267" s="144"/>
      <c r="C267" s="305"/>
      <c r="D267" s="98"/>
      <c r="E267" s="305"/>
      <c r="F267" s="306"/>
      <c r="G267" s="306"/>
      <c r="H267" s="326"/>
      <c r="I267" s="326"/>
      <c r="J267" s="326"/>
    </row>
    <row r="268" spans="2:10" s="134" customFormat="1">
      <c r="B268" s="144"/>
      <c r="C268" s="305"/>
      <c r="D268" s="98"/>
      <c r="E268" s="305"/>
      <c r="F268" s="306"/>
      <c r="G268" s="306"/>
      <c r="H268" s="326"/>
      <c r="I268" s="326"/>
      <c r="J268" s="326"/>
    </row>
    <row r="269" spans="2:10" s="134" customFormat="1">
      <c r="B269" s="144"/>
      <c r="C269" s="305"/>
      <c r="D269" s="98"/>
      <c r="E269" s="305"/>
      <c r="F269" s="306"/>
      <c r="G269" s="306"/>
      <c r="H269" s="326"/>
      <c r="I269" s="326"/>
      <c r="J269" s="326"/>
    </row>
    <row r="270" spans="2:10" s="134" customFormat="1">
      <c r="B270" s="144"/>
      <c r="C270" s="305"/>
      <c r="D270" s="98"/>
      <c r="E270" s="305"/>
      <c r="F270" s="306"/>
      <c r="G270" s="306"/>
      <c r="H270" s="326"/>
      <c r="I270" s="326"/>
      <c r="J270" s="326"/>
    </row>
    <row r="271" spans="2:10" s="134" customFormat="1">
      <c r="B271" s="144"/>
      <c r="C271" s="305"/>
      <c r="D271" s="98"/>
      <c r="E271" s="305"/>
      <c r="F271" s="306"/>
      <c r="G271" s="306"/>
      <c r="H271" s="326"/>
      <c r="I271" s="326"/>
      <c r="J271" s="326"/>
    </row>
    <row r="272" spans="2:10" s="134" customFormat="1">
      <c r="B272" s="144"/>
      <c r="C272" s="305"/>
      <c r="D272" s="98"/>
      <c r="E272" s="305"/>
      <c r="F272" s="306"/>
      <c r="G272" s="306"/>
      <c r="H272" s="326"/>
      <c r="I272" s="326"/>
      <c r="J272" s="326"/>
    </row>
    <row r="273" spans="2:10" s="134" customFormat="1">
      <c r="B273" s="144"/>
      <c r="C273" s="305"/>
      <c r="D273" s="98"/>
      <c r="E273" s="305"/>
      <c r="F273" s="306"/>
      <c r="G273" s="306"/>
      <c r="H273" s="326"/>
      <c r="I273" s="326"/>
      <c r="J273" s="326"/>
    </row>
    <row r="274" spans="2:10" s="134" customFormat="1">
      <c r="B274" s="144"/>
      <c r="C274" s="305"/>
      <c r="D274" s="98"/>
      <c r="E274" s="305"/>
      <c r="F274" s="306"/>
      <c r="G274" s="306"/>
      <c r="H274" s="326"/>
      <c r="I274" s="326"/>
      <c r="J274" s="326"/>
    </row>
    <row r="275" spans="2:10" s="134" customFormat="1">
      <c r="B275" s="144"/>
      <c r="C275" s="305"/>
      <c r="D275" s="98"/>
      <c r="E275" s="305"/>
      <c r="F275" s="306"/>
      <c r="G275" s="306"/>
      <c r="H275" s="326"/>
      <c r="I275" s="326"/>
      <c r="J275" s="326"/>
    </row>
    <row r="276" spans="2:10" s="134" customFormat="1">
      <c r="B276" s="144"/>
      <c r="C276" s="305"/>
      <c r="D276" s="98"/>
      <c r="E276" s="305"/>
      <c r="F276" s="306"/>
      <c r="G276" s="306"/>
      <c r="H276" s="326"/>
      <c r="I276" s="326"/>
      <c r="J276" s="326"/>
    </row>
    <row r="277" spans="2:10" s="134" customFormat="1">
      <c r="B277" s="144"/>
      <c r="C277" s="305"/>
      <c r="D277" s="98"/>
      <c r="E277" s="305"/>
      <c r="F277" s="306"/>
      <c r="G277" s="306"/>
      <c r="H277" s="326"/>
      <c r="I277" s="326"/>
      <c r="J277" s="326"/>
    </row>
    <row r="278" spans="2:10" s="134" customFormat="1">
      <c r="B278" s="144"/>
      <c r="C278" s="305"/>
      <c r="D278" s="98"/>
      <c r="E278" s="305"/>
      <c r="F278" s="306"/>
      <c r="G278" s="306"/>
      <c r="H278" s="326"/>
      <c r="I278" s="326"/>
      <c r="J278" s="326"/>
    </row>
    <row r="279" spans="2:10" s="134" customFormat="1">
      <c r="B279" s="144"/>
      <c r="C279" s="305"/>
      <c r="D279" s="98"/>
      <c r="E279" s="305"/>
      <c r="F279" s="306"/>
      <c r="G279" s="306"/>
      <c r="H279" s="326"/>
      <c r="I279" s="326"/>
      <c r="J279" s="326"/>
    </row>
    <row r="280" spans="2:10" s="134" customFormat="1">
      <c r="B280" s="144"/>
      <c r="C280" s="305"/>
      <c r="D280" s="98"/>
      <c r="E280" s="305"/>
      <c r="F280" s="306"/>
      <c r="G280" s="306"/>
      <c r="H280" s="326"/>
      <c r="I280" s="326"/>
      <c r="J280" s="326"/>
    </row>
    <row r="281" spans="2:10" s="134" customFormat="1">
      <c r="B281" s="144"/>
      <c r="C281" s="305"/>
      <c r="D281" s="98"/>
      <c r="E281" s="305"/>
      <c r="F281" s="306"/>
      <c r="G281" s="306"/>
      <c r="H281" s="326"/>
      <c r="I281" s="326"/>
      <c r="J281" s="326"/>
    </row>
    <row r="282" spans="2:10" s="134" customFormat="1">
      <c r="B282" s="144"/>
      <c r="C282" s="305"/>
      <c r="D282" s="98"/>
      <c r="E282" s="305"/>
      <c r="F282" s="306"/>
      <c r="G282" s="306"/>
      <c r="H282" s="326"/>
      <c r="I282" s="326"/>
      <c r="J282" s="326"/>
    </row>
    <row r="283" spans="2:10" s="134" customFormat="1">
      <c r="B283" s="144"/>
      <c r="C283" s="305"/>
      <c r="D283" s="98"/>
      <c r="E283" s="305"/>
      <c r="F283" s="306"/>
      <c r="G283" s="306"/>
      <c r="H283" s="326"/>
      <c r="I283" s="326"/>
      <c r="J283" s="326"/>
    </row>
    <row r="284" spans="2:10" s="134" customFormat="1">
      <c r="B284" s="144"/>
      <c r="C284" s="305"/>
      <c r="D284" s="98"/>
      <c r="E284" s="305"/>
      <c r="F284" s="306"/>
      <c r="G284" s="306"/>
      <c r="H284" s="326"/>
      <c r="I284" s="326"/>
      <c r="J284" s="326"/>
    </row>
    <row r="285" spans="2:10" s="134" customFormat="1">
      <c r="B285" s="144"/>
      <c r="C285" s="305"/>
      <c r="D285" s="98"/>
      <c r="E285" s="305"/>
      <c r="F285" s="306"/>
      <c r="G285" s="306"/>
      <c r="H285" s="326"/>
      <c r="I285" s="326"/>
      <c r="J285" s="326"/>
    </row>
    <row r="286" spans="2:10" s="134" customFormat="1">
      <c r="B286" s="144"/>
      <c r="C286" s="305"/>
      <c r="D286" s="98"/>
      <c r="E286" s="305"/>
      <c r="F286" s="306"/>
      <c r="G286" s="306"/>
      <c r="H286" s="326"/>
      <c r="I286" s="326"/>
      <c r="J286" s="326"/>
    </row>
    <row r="287" spans="2:10" s="134" customFormat="1">
      <c r="B287" s="144"/>
      <c r="C287" s="305"/>
      <c r="D287" s="98"/>
      <c r="E287" s="305"/>
      <c r="F287" s="306"/>
      <c r="G287" s="306"/>
      <c r="H287" s="326"/>
      <c r="I287" s="326"/>
      <c r="J287" s="326"/>
    </row>
    <row r="288" spans="2:10" s="134" customFormat="1">
      <c r="B288" s="144"/>
      <c r="C288" s="305"/>
      <c r="D288" s="98"/>
      <c r="E288" s="305"/>
      <c r="F288" s="306"/>
      <c r="G288" s="306"/>
      <c r="H288" s="326"/>
      <c r="I288" s="326"/>
      <c r="J288" s="326"/>
    </row>
    <row r="289" spans="2:10" s="134" customFormat="1">
      <c r="B289" s="144"/>
      <c r="C289" s="305"/>
      <c r="D289" s="98"/>
      <c r="E289" s="305"/>
      <c r="F289" s="306"/>
      <c r="G289" s="306"/>
      <c r="H289" s="326"/>
      <c r="I289" s="326"/>
      <c r="J289" s="326"/>
    </row>
    <row r="290" spans="2:10" s="134" customFormat="1">
      <c r="B290" s="144"/>
      <c r="C290" s="305"/>
      <c r="D290" s="98"/>
      <c r="E290" s="305"/>
      <c r="F290" s="306"/>
      <c r="G290" s="306"/>
      <c r="H290" s="326"/>
      <c r="I290" s="326"/>
      <c r="J290" s="326"/>
    </row>
    <row r="291" spans="2:10" s="134" customFormat="1">
      <c r="B291" s="144"/>
      <c r="C291" s="305"/>
      <c r="D291" s="98"/>
      <c r="E291" s="305"/>
      <c r="F291" s="306"/>
      <c r="G291" s="306"/>
      <c r="H291" s="326"/>
      <c r="I291" s="326"/>
      <c r="J291" s="326"/>
    </row>
    <row r="292" spans="2:10" s="134" customFormat="1">
      <c r="B292" s="144"/>
      <c r="C292" s="305"/>
      <c r="D292" s="98"/>
      <c r="E292" s="305"/>
      <c r="F292" s="306"/>
      <c r="G292" s="306"/>
      <c r="H292" s="326"/>
      <c r="I292" s="326"/>
      <c r="J292" s="326"/>
    </row>
    <row r="293" spans="2:10" s="134" customFormat="1">
      <c r="B293" s="144"/>
      <c r="C293" s="305"/>
      <c r="D293" s="98"/>
      <c r="E293" s="305"/>
      <c r="F293" s="306"/>
      <c r="G293" s="306"/>
      <c r="H293" s="326"/>
      <c r="I293" s="326"/>
      <c r="J293" s="326"/>
    </row>
    <row r="294" spans="2:10" s="134" customFormat="1">
      <c r="B294" s="144"/>
      <c r="C294" s="305"/>
      <c r="D294" s="98"/>
      <c r="E294" s="305"/>
      <c r="F294" s="306"/>
      <c r="G294" s="306"/>
      <c r="H294" s="326"/>
      <c r="I294" s="326"/>
      <c r="J294" s="326"/>
    </row>
    <row r="295" spans="2:10" s="134" customFormat="1">
      <c r="B295" s="144"/>
      <c r="C295" s="305"/>
      <c r="D295" s="98"/>
      <c r="E295" s="305"/>
      <c r="F295" s="306"/>
      <c r="G295" s="306"/>
      <c r="H295" s="326"/>
      <c r="I295" s="326"/>
      <c r="J295" s="326"/>
    </row>
    <row r="296" spans="2:10" s="134" customFormat="1">
      <c r="B296" s="144"/>
      <c r="C296" s="305"/>
      <c r="D296" s="98"/>
      <c r="E296" s="305"/>
      <c r="F296" s="306"/>
      <c r="G296" s="306"/>
      <c r="H296" s="326"/>
      <c r="I296" s="326"/>
      <c r="J296" s="326"/>
    </row>
    <row r="297" spans="2:10" s="134" customFormat="1">
      <c r="B297" s="144"/>
      <c r="C297" s="305"/>
      <c r="D297" s="98"/>
      <c r="E297" s="305"/>
      <c r="F297" s="306"/>
      <c r="G297" s="306"/>
      <c r="H297" s="326"/>
      <c r="I297" s="326"/>
      <c r="J297" s="326"/>
    </row>
    <row r="298" spans="2:10" s="134" customFormat="1">
      <c r="B298" s="144"/>
      <c r="C298" s="305"/>
      <c r="D298" s="98"/>
      <c r="E298" s="305"/>
      <c r="F298" s="306"/>
      <c r="G298" s="306"/>
      <c r="H298" s="326"/>
      <c r="I298" s="326"/>
      <c r="J298" s="326"/>
    </row>
    <row r="299" spans="2:10" s="134" customFormat="1">
      <c r="B299" s="144"/>
      <c r="C299" s="305"/>
      <c r="D299" s="98"/>
      <c r="E299" s="305"/>
      <c r="F299" s="306"/>
      <c r="G299" s="306"/>
      <c r="H299" s="326"/>
      <c r="I299" s="326"/>
      <c r="J299" s="326"/>
    </row>
    <row r="300" spans="2:10" s="134" customFormat="1">
      <c r="B300" s="144"/>
      <c r="C300" s="305"/>
      <c r="D300" s="98"/>
      <c r="E300" s="305"/>
      <c r="F300" s="306"/>
      <c r="G300" s="306"/>
      <c r="H300" s="326"/>
      <c r="I300" s="326"/>
      <c r="J300" s="326"/>
    </row>
    <row r="301" spans="2:10" s="134" customFormat="1">
      <c r="B301" s="144"/>
      <c r="C301" s="305"/>
      <c r="D301" s="98"/>
      <c r="E301" s="305"/>
      <c r="F301" s="306"/>
      <c r="G301" s="306"/>
      <c r="H301" s="326"/>
      <c r="I301" s="326"/>
      <c r="J301" s="326"/>
    </row>
    <row r="302" spans="2:10" s="134" customFormat="1">
      <c r="B302" s="144"/>
      <c r="C302" s="305"/>
      <c r="D302" s="98"/>
      <c r="E302" s="305"/>
      <c r="F302" s="306"/>
      <c r="G302" s="306"/>
      <c r="H302" s="326"/>
      <c r="I302" s="326"/>
      <c r="J302" s="326"/>
    </row>
    <row r="303" spans="2:10" s="134" customFormat="1">
      <c r="B303" s="144"/>
      <c r="C303" s="305"/>
      <c r="D303" s="98"/>
      <c r="E303" s="305"/>
      <c r="F303" s="306"/>
      <c r="G303" s="306"/>
      <c r="H303" s="326"/>
      <c r="I303" s="326"/>
      <c r="J303" s="326"/>
    </row>
    <row r="304" spans="2:10" s="134" customFormat="1">
      <c r="B304" s="144"/>
      <c r="C304" s="305"/>
      <c r="D304" s="98"/>
      <c r="E304" s="305"/>
      <c r="F304" s="306"/>
      <c r="G304" s="306"/>
      <c r="H304" s="326"/>
      <c r="I304" s="326"/>
      <c r="J304" s="326"/>
    </row>
    <row r="305" spans="2:10" s="134" customFormat="1">
      <c r="B305" s="144"/>
      <c r="C305" s="305"/>
      <c r="D305" s="98"/>
      <c r="E305" s="305"/>
      <c r="F305" s="306"/>
      <c r="G305" s="306"/>
      <c r="H305" s="326"/>
      <c r="I305" s="326"/>
      <c r="J305" s="326"/>
    </row>
    <row r="306" spans="2:10" s="134" customFormat="1">
      <c r="B306" s="144"/>
      <c r="C306" s="305"/>
      <c r="D306" s="98"/>
      <c r="E306" s="305"/>
      <c r="F306" s="306"/>
      <c r="G306" s="306"/>
      <c r="H306" s="326"/>
      <c r="I306" s="326"/>
      <c r="J306" s="326"/>
    </row>
    <row r="307" spans="2:10" s="134" customFormat="1">
      <c r="B307" s="144"/>
      <c r="C307" s="305"/>
      <c r="D307" s="98"/>
      <c r="E307" s="305"/>
      <c r="F307" s="306"/>
      <c r="G307" s="306"/>
      <c r="H307" s="326"/>
      <c r="I307" s="326"/>
      <c r="J307" s="326"/>
    </row>
    <row r="308" spans="2:10" s="134" customFormat="1">
      <c r="B308" s="144"/>
      <c r="C308" s="305"/>
      <c r="D308" s="98"/>
      <c r="E308" s="305"/>
      <c r="F308" s="306"/>
      <c r="G308" s="306"/>
      <c r="H308" s="326"/>
      <c r="I308" s="326"/>
      <c r="J308" s="326"/>
    </row>
    <row r="309" spans="2:10" s="134" customFormat="1">
      <c r="B309" s="144"/>
      <c r="C309" s="305"/>
      <c r="D309" s="98"/>
      <c r="E309" s="305"/>
      <c r="F309" s="306"/>
      <c r="G309" s="306"/>
      <c r="H309" s="326"/>
      <c r="I309" s="326"/>
      <c r="J309" s="326"/>
    </row>
    <row r="310" spans="2:10" s="134" customFormat="1">
      <c r="B310" s="144"/>
      <c r="C310" s="305"/>
      <c r="D310" s="98"/>
      <c r="E310" s="305"/>
      <c r="F310" s="306"/>
      <c r="G310" s="306"/>
      <c r="H310" s="326"/>
      <c r="I310" s="326"/>
      <c r="J310" s="326"/>
    </row>
    <row r="311" spans="2:10" s="134" customFormat="1">
      <c r="B311" s="144"/>
      <c r="C311" s="305"/>
      <c r="D311" s="98"/>
      <c r="E311" s="305"/>
      <c r="F311" s="306"/>
      <c r="G311" s="306"/>
      <c r="H311" s="326"/>
      <c r="I311" s="326"/>
      <c r="J311" s="326"/>
    </row>
    <row r="312" spans="2:10" s="134" customFormat="1">
      <c r="B312" s="144"/>
      <c r="C312" s="305"/>
      <c r="D312" s="98"/>
      <c r="E312" s="305"/>
      <c r="F312" s="306"/>
      <c r="G312" s="306"/>
      <c r="H312" s="326"/>
      <c r="I312" s="326"/>
      <c r="J312" s="326"/>
    </row>
    <row r="313" spans="2:10" s="134" customFormat="1">
      <c r="B313" s="144"/>
      <c r="C313" s="305"/>
      <c r="D313" s="98"/>
      <c r="E313" s="305"/>
      <c r="F313" s="306"/>
      <c r="G313" s="306"/>
      <c r="H313" s="326"/>
      <c r="I313" s="326"/>
      <c r="J313" s="326"/>
    </row>
    <row r="314" spans="2:10" s="134" customFormat="1">
      <c r="B314" s="144"/>
      <c r="C314" s="305"/>
      <c r="D314" s="98"/>
      <c r="E314" s="305"/>
      <c r="F314" s="306"/>
      <c r="G314" s="306"/>
      <c r="H314" s="326"/>
      <c r="I314" s="326"/>
      <c r="J314" s="326"/>
    </row>
    <row r="315" spans="2:10" s="134" customFormat="1">
      <c r="B315" s="144"/>
      <c r="C315" s="305"/>
      <c r="D315" s="98"/>
      <c r="E315" s="305"/>
      <c r="F315" s="306"/>
      <c r="G315" s="306"/>
      <c r="H315" s="326"/>
      <c r="I315" s="326"/>
      <c r="J315" s="326"/>
    </row>
    <row r="316" spans="2:10" s="134" customFormat="1">
      <c r="B316" s="144"/>
      <c r="C316" s="305"/>
      <c r="D316" s="98"/>
      <c r="E316" s="305"/>
      <c r="F316" s="306"/>
      <c r="G316" s="306"/>
      <c r="H316" s="326"/>
      <c r="I316" s="326"/>
      <c r="J316" s="326"/>
    </row>
    <row r="317" spans="2:10" s="134" customFormat="1">
      <c r="B317" s="144"/>
      <c r="C317" s="305"/>
      <c r="D317" s="98"/>
      <c r="E317" s="305"/>
      <c r="F317" s="306"/>
      <c r="G317" s="306"/>
      <c r="H317" s="326"/>
      <c r="I317" s="326"/>
      <c r="J317" s="326"/>
    </row>
    <row r="318" spans="2:10" s="134" customFormat="1">
      <c r="B318" s="144"/>
      <c r="C318" s="305"/>
      <c r="D318" s="98"/>
      <c r="E318" s="305"/>
      <c r="F318" s="306"/>
      <c r="G318" s="306"/>
      <c r="H318" s="326"/>
      <c r="I318" s="326"/>
      <c r="J318" s="326"/>
    </row>
    <row r="319" spans="2:10" s="134" customFormat="1">
      <c r="B319" s="144"/>
      <c r="C319" s="305"/>
      <c r="D319" s="98"/>
      <c r="E319" s="305"/>
      <c r="F319" s="306"/>
      <c r="G319" s="306"/>
      <c r="H319" s="326"/>
      <c r="I319" s="326"/>
      <c r="J319" s="326"/>
    </row>
    <row r="320" spans="2:10" s="134" customFormat="1">
      <c r="B320" s="144"/>
      <c r="C320" s="305"/>
      <c r="D320" s="98"/>
      <c r="E320" s="305"/>
      <c r="F320" s="306"/>
      <c r="G320" s="306"/>
      <c r="H320" s="326"/>
      <c r="I320" s="326"/>
      <c r="J320" s="326"/>
    </row>
    <row r="321" spans="2:10" s="134" customFormat="1">
      <c r="B321" s="144"/>
      <c r="C321" s="305"/>
      <c r="D321" s="98"/>
      <c r="E321" s="305"/>
      <c r="F321" s="306"/>
      <c r="G321" s="306"/>
      <c r="H321" s="326"/>
      <c r="I321" s="326"/>
      <c r="J321" s="326"/>
    </row>
    <row r="322" spans="2:10" s="134" customFormat="1">
      <c r="B322" s="144"/>
      <c r="C322" s="305"/>
      <c r="D322" s="98"/>
      <c r="E322" s="305"/>
      <c r="F322" s="306"/>
      <c r="G322" s="306"/>
      <c r="H322" s="326"/>
      <c r="I322" s="326"/>
      <c r="J322" s="326"/>
    </row>
    <row r="323" spans="2:10" s="134" customFormat="1">
      <c r="B323" s="144"/>
      <c r="C323" s="305"/>
      <c r="D323" s="98"/>
      <c r="E323" s="305"/>
      <c r="F323" s="306"/>
      <c r="G323" s="306"/>
      <c r="H323" s="326"/>
      <c r="I323" s="326"/>
      <c r="J323" s="326"/>
    </row>
    <row r="324" spans="2:10" s="134" customFormat="1">
      <c r="B324" s="144"/>
      <c r="C324" s="305"/>
      <c r="D324" s="98"/>
      <c r="E324" s="305"/>
      <c r="F324" s="306"/>
      <c r="G324" s="306"/>
      <c r="H324" s="326"/>
      <c r="I324" s="326"/>
      <c r="J324" s="326"/>
    </row>
    <row r="325" spans="2:10" s="134" customFormat="1">
      <c r="B325" s="144"/>
      <c r="C325" s="305"/>
      <c r="D325" s="98"/>
      <c r="E325" s="305"/>
      <c r="F325" s="306"/>
      <c r="G325" s="306"/>
      <c r="H325" s="326"/>
      <c r="I325" s="326"/>
      <c r="J325" s="326"/>
    </row>
    <row r="326" spans="2:10" s="134" customFormat="1">
      <c r="B326" s="144"/>
      <c r="C326" s="305"/>
      <c r="D326" s="98"/>
      <c r="E326" s="305"/>
      <c r="F326" s="306"/>
      <c r="G326" s="306"/>
      <c r="H326" s="326"/>
      <c r="I326" s="326"/>
      <c r="J326" s="326"/>
    </row>
    <row r="327" spans="2:10" s="134" customFormat="1">
      <c r="B327" s="144"/>
      <c r="C327" s="305"/>
      <c r="D327" s="98"/>
      <c r="E327" s="305"/>
      <c r="F327" s="306"/>
      <c r="G327" s="306"/>
      <c r="H327" s="326"/>
      <c r="I327" s="326"/>
      <c r="J327" s="326"/>
    </row>
    <row r="328" spans="2:10" s="134" customFormat="1">
      <c r="B328" s="144"/>
      <c r="C328" s="305"/>
      <c r="D328" s="98"/>
      <c r="E328" s="305"/>
      <c r="F328" s="306"/>
      <c r="G328" s="306"/>
      <c r="H328" s="326"/>
      <c r="I328" s="326"/>
      <c r="J328" s="326"/>
    </row>
    <row r="329" spans="2:10" s="134" customFormat="1">
      <c r="B329" s="144"/>
      <c r="C329" s="305"/>
      <c r="D329" s="98"/>
      <c r="E329" s="305"/>
      <c r="F329" s="306"/>
      <c r="G329" s="306"/>
      <c r="H329" s="326"/>
      <c r="I329" s="326"/>
      <c r="J329" s="326"/>
    </row>
    <row r="330" spans="2:10" s="134" customFormat="1">
      <c r="B330" s="144"/>
      <c r="C330" s="305"/>
      <c r="D330" s="98"/>
      <c r="E330" s="305"/>
      <c r="F330" s="306"/>
      <c r="G330" s="306"/>
      <c r="H330" s="326"/>
      <c r="I330" s="326"/>
      <c r="J330" s="326"/>
    </row>
    <row r="331" spans="2:10" s="134" customFormat="1">
      <c r="B331" s="144"/>
      <c r="C331" s="305"/>
      <c r="D331" s="98"/>
      <c r="E331" s="305"/>
      <c r="F331" s="306"/>
      <c r="G331" s="306"/>
      <c r="H331" s="326"/>
      <c r="I331" s="326"/>
      <c r="J331" s="326"/>
    </row>
    <row r="332" spans="2:10" s="134" customFormat="1">
      <c r="B332" s="144"/>
      <c r="C332" s="305"/>
      <c r="D332" s="98"/>
      <c r="E332" s="305"/>
      <c r="F332" s="306"/>
      <c r="G332" s="306"/>
      <c r="H332" s="326"/>
      <c r="I332" s="326"/>
      <c r="J332" s="326"/>
    </row>
    <row r="333" spans="2:10" s="134" customFormat="1">
      <c r="B333" s="144"/>
      <c r="C333" s="305"/>
      <c r="D333" s="98"/>
      <c r="E333" s="305"/>
      <c r="F333" s="306"/>
      <c r="G333" s="306"/>
      <c r="H333" s="326"/>
      <c r="I333" s="326"/>
      <c r="J333" s="326"/>
    </row>
    <row r="334" spans="2:10" s="134" customFormat="1">
      <c r="B334" s="144"/>
      <c r="C334" s="305"/>
      <c r="D334" s="98"/>
      <c r="E334" s="305"/>
      <c r="F334" s="306"/>
      <c r="G334" s="306"/>
      <c r="H334" s="326"/>
      <c r="I334" s="326"/>
      <c r="J334" s="326"/>
    </row>
    <row r="335" spans="2:10" s="134" customFormat="1">
      <c r="B335" s="144"/>
      <c r="C335" s="305"/>
      <c r="D335" s="98"/>
      <c r="E335" s="305"/>
      <c r="F335" s="306"/>
      <c r="G335" s="306"/>
      <c r="H335" s="326"/>
      <c r="I335" s="326"/>
      <c r="J335" s="326"/>
    </row>
    <row r="336" spans="2:10" s="134" customFormat="1">
      <c r="B336" s="144"/>
      <c r="C336" s="305"/>
      <c r="D336" s="98"/>
      <c r="E336" s="305"/>
      <c r="F336" s="306"/>
      <c r="G336" s="306"/>
      <c r="H336" s="326"/>
      <c r="I336" s="326"/>
      <c r="J336" s="326"/>
    </row>
    <row r="337" spans="2:10" s="134" customFormat="1">
      <c r="B337" s="144"/>
      <c r="C337" s="305"/>
      <c r="D337" s="98"/>
      <c r="E337" s="305"/>
      <c r="F337" s="306"/>
      <c r="G337" s="306"/>
      <c r="H337" s="326"/>
      <c r="I337" s="326"/>
      <c r="J337" s="326"/>
    </row>
    <row r="338" spans="2:10" s="134" customFormat="1">
      <c r="B338" s="144"/>
      <c r="C338" s="305"/>
      <c r="D338" s="98"/>
      <c r="E338" s="305"/>
      <c r="F338" s="306"/>
      <c r="G338" s="306"/>
      <c r="H338" s="326"/>
      <c r="I338" s="326"/>
      <c r="J338" s="326"/>
    </row>
    <row r="339" spans="2:10" s="134" customFormat="1">
      <c r="B339" s="144"/>
      <c r="C339" s="305"/>
      <c r="D339" s="98"/>
      <c r="E339" s="305"/>
      <c r="F339" s="306"/>
      <c r="G339" s="306"/>
      <c r="H339" s="326"/>
      <c r="I339" s="326"/>
      <c r="J339" s="326"/>
    </row>
    <row r="340" spans="2:10" s="134" customFormat="1">
      <c r="B340" s="144"/>
      <c r="C340" s="305"/>
      <c r="D340" s="98"/>
      <c r="E340" s="305"/>
      <c r="F340" s="306"/>
      <c r="G340" s="306"/>
      <c r="H340" s="326"/>
      <c r="I340" s="326"/>
      <c r="J340" s="326"/>
    </row>
    <row r="341" spans="2:10" s="134" customFormat="1">
      <c r="B341" s="144"/>
      <c r="C341" s="305"/>
      <c r="D341" s="98"/>
      <c r="E341" s="305"/>
      <c r="F341" s="306"/>
      <c r="G341" s="306"/>
      <c r="H341" s="326"/>
      <c r="I341" s="326"/>
      <c r="J341" s="326"/>
    </row>
    <row r="342" spans="2:10" s="134" customFormat="1">
      <c r="B342" s="144"/>
      <c r="C342" s="305"/>
      <c r="D342" s="98"/>
      <c r="E342" s="305"/>
      <c r="F342" s="306"/>
      <c r="G342" s="306"/>
      <c r="H342" s="326"/>
      <c r="I342" s="326"/>
      <c r="J342" s="326"/>
    </row>
    <row r="343" spans="2:10" s="134" customFormat="1">
      <c r="B343" s="144"/>
      <c r="C343" s="305"/>
      <c r="D343" s="98"/>
      <c r="E343" s="305"/>
      <c r="F343" s="306"/>
      <c r="G343" s="306"/>
      <c r="H343" s="326"/>
      <c r="I343" s="326"/>
      <c r="J343" s="326"/>
    </row>
    <row r="344" spans="2:10" s="134" customFormat="1">
      <c r="B344" s="144"/>
      <c r="C344" s="305"/>
      <c r="D344" s="98"/>
      <c r="E344" s="305"/>
      <c r="F344" s="306"/>
      <c r="G344" s="306"/>
      <c r="H344" s="326"/>
      <c r="I344" s="326"/>
      <c r="J344" s="326"/>
    </row>
    <row r="345" spans="2:10" s="134" customFormat="1">
      <c r="B345" s="144"/>
      <c r="C345" s="305"/>
      <c r="D345" s="98"/>
      <c r="E345" s="305"/>
      <c r="F345" s="306"/>
      <c r="G345" s="306"/>
      <c r="H345" s="326"/>
      <c r="I345" s="326"/>
      <c r="J345" s="326"/>
    </row>
    <row r="346" spans="2:10" s="134" customFormat="1">
      <c r="B346" s="144"/>
      <c r="C346" s="305"/>
      <c r="D346" s="98"/>
      <c r="E346" s="305"/>
      <c r="F346" s="306"/>
      <c r="G346" s="306"/>
      <c r="H346" s="326"/>
      <c r="I346" s="326"/>
      <c r="J346" s="326"/>
    </row>
    <row r="347" spans="2:10" s="134" customFormat="1">
      <c r="B347" s="144"/>
      <c r="C347" s="305"/>
      <c r="D347" s="98"/>
      <c r="E347" s="305"/>
      <c r="F347" s="306"/>
      <c r="G347" s="306"/>
      <c r="H347" s="326"/>
      <c r="I347" s="326"/>
      <c r="J347" s="326"/>
    </row>
    <row r="348" spans="2:10" s="134" customFormat="1">
      <c r="B348" s="144"/>
      <c r="C348" s="305"/>
      <c r="D348" s="98"/>
      <c r="E348" s="305"/>
      <c r="F348" s="306"/>
      <c r="G348" s="306"/>
      <c r="H348" s="326"/>
      <c r="I348" s="326"/>
      <c r="J348" s="326"/>
    </row>
    <row r="349" spans="2:10" s="134" customFormat="1">
      <c r="B349" s="144"/>
      <c r="C349" s="305"/>
      <c r="D349" s="98"/>
      <c r="E349" s="305"/>
      <c r="F349" s="306"/>
      <c r="G349" s="306"/>
      <c r="H349" s="326"/>
      <c r="I349" s="326"/>
      <c r="J349" s="326"/>
    </row>
    <row r="350" spans="2:10" s="134" customFormat="1">
      <c r="B350" s="144"/>
      <c r="C350" s="305"/>
      <c r="D350" s="98"/>
      <c r="E350" s="305"/>
      <c r="F350" s="306"/>
      <c r="G350" s="306"/>
      <c r="H350" s="326"/>
      <c r="I350" s="326"/>
      <c r="J350" s="326"/>
    </row>
    <row r="351" spans="2:10" s="134" customFormat="1">
      <c r="B351" s="144"/>
      <c r="C351" s="305"/>
      <c r="D351" s="98"/>
      <c r="E351" s="305"/>
      <c r="F351" s="306"/>
      <c r="G351" s="306"/>
      <c r="H351" s="326"/>
      <c r="I351" s="326"/>
      <c r="J351" s="326"/>
    </row>
    <row r="352" spans="2:10" s="134" customFormat="1">
      <c r="B352" s="144"/>
      <c r="C352" s="305"/>
      <c r="D352" s="98"/>
      <c r="E352" s="305"/>
      <c r="F352" s="306"/>
      <c r="G352" s="306"/>
      <c r="H352" s="326"/>
      <c r="I352" s="326"/>
      <c r="J352" s="326"/>
    </row>
    <row r="353" spans="2:10" s="134" customFormat="1">
      <c r="B353" s="144"/>
      <c r="C353" s="305"/>
      <c r="D353" s="98"/>
      <c r="E353" s="305"/>
      <c r="F353" s="306"/>
      <c r="G353" s="306"/>
      <c r="H353" s="326"/>
      <c r="I353" s="326"/>
      <c r="J353" s="326"/>
    </row>
    <row r="354" spans="2:10" s="134" customFormat="1">
      <c r="B354" s="144"/>
      <c r="C354" s="305"/>
      <c r="D354" s="98"/>
      <c r="E354" s="305"/>
      <c r="F354" s="306"/>
      <c r="G354" s="306"/>
      <c r="H354" s="326"/>
      <c r="I354" s="326"/>
      <c r="J354" s="326"/>
    </row>
    <row r="355" spans="2:10" s="134" customFormat="1">
      <c r="B355" s="144"/>
      <c r="C355" s="305"/>
      <c r="D355" s="98"/>
      <c r="E355" s="305"/>
      <c r="F355" s="306"/>
      <c r="G355" s="306"/>
      <c r="H355" s="326"/>
      <c r="I355" s="326"/>
      <c r="J355" s="326"/>
    </row>
    <row r="356" spans="2:10" s="134" customFormat="1">
      <c r="B356" s="144"/>
      <c r="C356" s="305"/>
      <c r="D356" s="98"/>
      <c r="E356" s="305"/>
      <c r="F356" s="306"/>
      <c r="G356" s="306"/>
      <c r="H356" s="326"/>
      <c r="I356" s="326"/>
      <c r="J356" s="326"/>
    </row>
    <row r="357" spans="2:10" s="134" customFormat="1">
      <c r="B357" s="144"/>
      <c r="C357" s="305"/>
      <c r="D357" s="98"/>
      <c r="E357" s="305"/>
      <c r="F357" s="306"/>
      <c r="G357" s="306"/>
      <c r="H357" s="326"/>
      <c r="I357" s="326"/>
      <c r="J357" s="326"/>
    </row>
    <row r="358" spans="2:10" s="134" customFormat="1">
      <c r="B358" s="144"/>
      <c r="C358" s="305"/>
      <c r="D358" s="98"/>
      <c r="E358" s="305"/>
      <c r="F358" s="306"/>
      <c r="G358" s="306"/>
      <c r="H358" s="326"/>
      <c r="I358" s="326"/>
      <c r="J358" s="326"/>
    </row>
    <row r="359" spans="2:10" s="134" customFormat="1">
      <c r="B359" s="144"/>
      <c r="C359" s="305"/>
      <c r="D359" s="98"/>
      <c r="E359" s="305"/>
      <c r="F359" s="306"/>
      <c r="G359" s="306"/>
      <c r="H359" s="326"/>
      <c r="I359" s="326"/>
      <c r="J359" s="326"/>
    </row>
    <row r="360" spans="2:10" s="134" customFormat="1">
      <c r="B360" s="144"/>
      <c r="C360" s="305"/>
      <c r="D360" s="98"/>
      <c r="E360" s="305"/>
      <c r="F360" s="306"/>
      <c r="G360" s="306"/>
      <c r="H360" s="326"/>
      <c r="I360" s="326"/>
      <c r="J360" s="326"/>
    </row>
    <row r="361" spans="2:10" s="134" customFormat="1">
      <c r="B361" s="144"/>
      <c r="C361" s="305"/>
      <c r="D361" s="98"/>
      <c r="E361" s="305"/>
      <c r="F361" s="306"/>
      <c r="G361" s="306"/>
      <c r="H361" s="326"/>
      <c r="I361" s="326"/>
      <c r="J361" s="326"/>
    </row>
    <row r="362" spans="2:10" s="134" customFormat="1">
      <c r="B362" s="144"/>
      <c r="C362" s="305"/>
      <c r="D362" s="98"/>
      <c r="E362" s="305"/>
      <c r="F362" s="306"/>
      <c r="G362" s="306"/>
      <c r="H362" s="326"/>
      <c r="I362" s="326"/>
      <c r="J362" s="326"/>
    </row>
    <row r="363" spans="2:10" s="134" customFormat="1">
      <c r="B363" s="144"/>
      <c r="C363" s="305"/>
      <c r="D363" s="98"/>
      <c r="E363" s="305"/>
      <c r="F363" s="306"/>
      <c r="G363" s="306"/>
      <c r="H363" s="326"/>
      <c r="I363" s="326"/>
      <c r="J363" s="326"/>
    </row>
    <row r="364" spans="2:10" s="134" customFormat="1">
      <c r="B364" s="144"/>
      <c r="C364" s="305"/>
      <c r="D364" s="98"/>
      <c r="E364" s="305"/>
      <c r="F364" s="306"/>
      <c r="G364" s="306"/>
      <c r="H364" s="326"/>
      <c r="I364" s="326"/>
      <c r="J364" s="326"/>
    </row>
    <row r="365" spans="2:10" s="134" customFormat="1">
      <c r="B365" s="144"/>
      <c r="C365" s="305"/>
      <c r="D365" s="98"/>
      <c r="E365" s="305"/>
      <c r="F365" s="306"/>
      <c r="G365" s="306"/>
      <c r="H365" s="326"/>
      <c r="I365" s="326"/>
      <c r="J365" s="326"/>
    </row>
    <row r="366" spans="2:10" s="134" customFormat="1">
      <c r="B366" s="144"/>
      <c r="C366" s="305"/>
      <c r="D366" s="98"/>
      <c r="E366" s="305"/>
      <c r="F366" s="306"/>
      <c r="G366" s="306"/>
      <c r="H366" s="326"/>
      <c r="I366" s="326"/>
      <c r="J366" s="326"/>
    </row>
    <row r="367" spans="2:10" s="134" customFormat="1">
      <c r="B367" s="144"/>
      <c r="C367" s="305"/>
      <c r="D367" s="98"/>
      <c r="E367" s="305"/>
      <c r="F367" s="306"/>
      <c r="G367" s="306"/>
      <c r="H367" s="326"/>
      <c r="I367" s="326"/>
      <c r="J367" s="326"/>
    </row>
    <row r="368" spans="2:10" s="134" customFormat="1">
      <c r="B368" s="144"/>
      <c r="C368" s="305"/>
      <c r="D368" s="98"/>
      <c r="E368" s="305"/>
      <c r="F368" s="306"/>
      <c r="G368" s="306"/>
      <c r="H368" s="326"/>
      <c r="I368" s="326"/>
      <c r="J368" s="326"/>
    </row>
    <row r="369" spans="2:10" s="134" customFormat="1">
      <c r="B369" s="144"/>
      <c r="C369" s="305"/>
      <c r="D369" s="98"/>
      <c r="E369" s="305"/>
      <c r="F369" s="306"/>
      <c r="G369" s="306"/>
      <c r="H369" s="326"/>
      <c r="I369" s="326"/>
      <c r="J369" s="326"/>
    </row>
    <row r="370" spans="2:10" s="134" customFormat="1">
      <c r="B370" s="144"/>
      <c r="C370" s="305"/>
      <c r="D370" s="98"/>
      <c r="E370" s="305"/>
      <c r="F370" s="306"/>
      <c r="G370" s="306"/>
      <c r="H370" s="326"/>
      <c r="I370" s="326"/>
      <c r="J370" s="326"/>
    </row>
    <row r="371" spans="2:10" s="134" customFormat="1">
      <c r="B371" s="144"/>
      <c r="C371" s="305"/>
      <c r="D371" s="98"/>
      <c r="E371" s="305"/>
      <c r="F371" s="306"/>
      <c r="G371" s="306"/>
      <c r="H371" s="326"/>
      <c r="I371" s="326"/>
      <c r="J371" s="326"/>
    </row>
    <row r="372" spans="2:10" s="134" customFormat="1">
      <c r="B372" s="144"/>
      <c r="C372" s="305"/>
      <c r="D372" s="98"/>
      <c r="E372" s="305"/>
      <c r="F372" s="306"/>
      <c r="G372" s="306"/>
      <c r="H372" s="326"/>
      <c r="I372" s="326"/>
      <c r="J372" s="326"/>
    </row>
    <row r="373" spans="2:10" s="134" customFormat="1">
      <c r="B373" s="144"/>
      <c r="C373" s="305"/>
      <c r="D373" s="98"/>
      <c r="E373" s="305"/>
      <c r="F373" s="306"/>
      <c r="G373" s="306"/>
      <c r="H373" s="326"/>
      <c r="I373" s="326"/>
      <c r="J373" s="326"/>
    </row>
    <row r="374" spans="2:10" s="134" customFormat="1">
      <c r="B374" s="144"/>
      <c r="C374" s="305"/>
      <c r="D374" s="98"/>
      <c r="E374" s="305"/>
      <c r="F374" s="306"/>
      <c r="G374" s="306"/>
      <c r="H374" s="326"/>
      <c r="I374" s="326"/>
      <c r="J374" s="326"/>
    </row>
    <row r="375" spans="2:10" s="134" customFormat="1">
      <c r="B375" s="144"/>
      <c r="C375" s="305"/>
      <c r="D375" s="98"/>
      <c r="E375" s="305"/>
      <c r="F375" s="306"/>
      <c r="G375" s="306"/>
      <c r="H375" s="326"/>
      <c r="I375" s="326"/>
      <c r="J375" s="326"/>
    </row>
    <row r="376" spans="2:10" s="134" customFormat="1">
      <c r="B376" s="144"/>
      <c r="C376" s="305"/>
      <c r="D376" s="98"/>
      <c r="E376" s="305"/>
      <c r="F376" s="306"/>
      <c r="G376" s="306"/>
      <c r="H376" s="326"/>
      <c r="I376" s="326"/>
      <c r="J376" s="326"/>
    </row>
    <row r="377" spans="2:10" s="134" customFormat="1">
      <c r="B377" s="144"/>
      <c r="C377" s="305"/>
      <c r="D377" s="98"/>
      <c r="E377" s="305"/>
      <c r="F377" s="306"/>
      <c r="G377" s="306"/>
      <c r="H377" s="326"/>
      <c r="I377" s="326"/>
      <c r="J377" s="326"/>
    </row>
    <row r="378" spans="2:10" s="134" customFormat="1">
      <c r="B378" s="144"/>
      <c r="C378" s="305"/>
      <c r="D378" s="98"/>
      <c r="E378" s="305"/>
      <c r="F378" s="306"/>
      <c r="G378" s="306"/>
      <c r="H378" s="326"/>
      <c r="I378" s="326"/>
      <c r="J378" s="326"/>
    </row>
    <row r="379" spans="2:10" s="134" customFormat="1">
      <c r="B379" s="144"/>
      <c r="C379" s="305"/>
      <c r="D379" s="98"/>
      <c r="E379" s="305"/>
      <c r="F379" s="306"/>
      <c r="G379" s="306"/>
      <c r="H379" s="326"/>
      <c r="I379" s="326"/>
      <c r="J379" s="326"/>
    </row>
    <row r="380" spans="2:10" s="134" customFormat="1">
      <c r="B380" s="144"/>
      <c r="C380" s="305"/>
      <c r="D380" s="98"/>
      <c r="E380" s="305"/>
      <c r="F380" s="306"/>
      <c r="G380" s="306"/>
      <c r="H380" s="326"/>
      <c r="I380" s="326"/>
      <c r="J380" s="326"/>
    </row>
    <row r="381" spans="2:10" s="134" customFormat="1">
      <c r="B381" s="144"/>
      <c r="C381" s="305"/>
      <c r="D381" s="98"/>
      <c r="E381" s="305"/>
      <c r="F381" s="306"/>
      <c r="G381" s="306"/>
      <c r="H381" s="326"/>
      <c r="I381" s="326"/>
      <c r="J381" s="326"/>
    </row>
    <row r="382" spans="2:10" s="134" customFormat="1">
      <c r="B382" s="144"/>
      <c r="C382" s="305"/>
      <c r="D382" s="98"/>
      <c r="E382" s="305"/>
      <c r="F382" s="306"/>
      <c r="G382" s="306"/>
      <c r="H382" s="326"/>
      <c r="I382" s="326"/>
      <c r="J382" s="326"/>
    </row>
    <row r="383" spans="2:10" s="134" customFormat="1">
      <c r="B383" s="144"/>
      <c r="C383" s="305"/>
      <c r="D383" s="98"/>
      <c r="E383" s="305"/>
      <c r="F383" s="306"/>
      <c r="G383" s="306"/>
      <c r="H383" s="326"/>
      <c r="I383" s="326"/>
      <c r="J383" s="326"/>
    </row>
    <row r="384" spans="2:10" s="134" customFormat="1">
      <c r="B384" s="144"/>
      <c r="C384" s="305"/>
      <c r="D384" s="98"/>
      <c r="E384" s="305"/>
      <c r="F384" s="306"/>
      <c r="G384" s="306"/>
      <c r="H384" s="326"/>
      <c r="I384" s="326"/>
      <c r="J384" s="326"/>
    </row>
    <row r="385" spans="2:10" s="134" customFormat="1">
      <c r="B385" s="144"/>
      <c r="C385" s="305"/>
      <c r="D385" s="98"/>
      <c r="E385" s="305"/>
      <c r="F385" s="306"/>
      <c r="G385" s="306"/>
      <c r="H385" s="326"/>
      <c r="I385" s="326"/>
      <c r="J385" s="326"/>
    </row>
    <row r="386" spans="2:10" s="134" customFormat="1">
      <c r="B386" s="144"/>
      <c r="C386" s="305"/>
      <c r="D386" s="98"/>
      <c r="E386" s="305"/>
      <c r="F386" s="306"/>
      <c r="G386" s="306"/>
      <c r="H386" s="326"/>
      <c r="I386" s="326"/>
      <c r="J386" s="326"/>
    </row>
    <row r="387" spans="2:10" s="134" customFormat="1">
      <c r="B387" s="144"/>
      <c r="C387" s="305"/>
      <c r="D387" s="98"/>
      <c r="E387" s="305"/>
      <c r="F387" s="306"/>
      <c r="G387" s="306"/>
      <c r="H387" s="326"/>
      <c r="I387" s="326"/>
      <c r="J387" s="326"/>
    </row>
    <row r="388" spans="2:10" s="134" customFormat="1">
      <c r="B388" s="144"/>
      <c r="C388" s="305"/>
      <c r="D388" s="98"/>
      <c r="E388" s="305"/>
      <c r="F388" s="306"/>
      <c r="G388" s="306"/>
      <c r="H388" s="326"/>
      <c r="I388" s="326"/>
      <c r="J388" s="326"/>
    </row>
    <row r="389" spans="2:10" s="134" customFormat="1">
      <c r="B389" s="144"/>
      <c r="C389" s="305"/>
      <c r="D389" s="98"/>
      <c r="E389" s="305"/>
      <c r="F389" s="306"/>
      <c r="G389" s="306"/>
      <c r="H389" s="326"/>
      <c r="I389" s="326"/>
      <c r="J389" s="326"/>
    </row>
    <row r="390" spans="2:10" s="134" customFormat="1">
      <c r="B390" s="144"/>
      <c r="C390" s="305"/>
      <c r="D390" s="98"/>
      <c r="E390" s="305"/>
      <c r="F390" s="306"/>
      <c r="G390" s="306"/>
      <c r="H390" s="326"/>
      <c r="I390" s="326"/>
      <c r="J390" s="326"/>
    </row>
    <row r="391" spans="2:10" s="134" customFormat="1">
      <c r="B391" s="144"/>
      <c r="C391" s="305"/>
      <c r="D391" s="98"/>
      <c r="E391" s="305"/>
      <c r="F391" s="306"/>
      <c r="G391" s="306"/>
      <c r="H391" s="326"/>
      <c r="I391" s="326"/>
      <c r="J391" s="326"/>
    </row>
    <row r="392" spans="2:10" s="134" customFormat="1">
      <c r="B392" s="144"/>
      <c r="C392" s="305"/>
      <c r="D392" s="98"/>
      <c r="E392" s="305"/>
      <c r="F392" s="306"/>
      <c r="G392" s="306"/>
      <c r="H392" s="326"/>
      <c r="I392" s="326"/>
      <c r="J392" s="326"/>
    </row>
    <row r="393" spans="2:10" s="134" customFormat="1">
      <c r="B393" s="144"/>
      <c r="C393" s="305"/>
      <c r="D393" s="98"/>
      <c r="E393" s="305"/>
      <c r="F393" s="306"/>
      <c r="G393" s="306"/>
      <c r="H393" s="326"/>
      <c r="I393" s="326"/>
      <c r="J393" s="326"/>
    </row>
    <row r="394" spans="2:10" s="134" customFormat="1">
      <c r="B394" s="144"/>
      <c r="C394" s="305"/>
      <c r="D394" s="98"/>
      <c r="E394" s="305"/>
      <c r="F394" s="306"/>
      <c r="G394" s="306"/>
      <c r="H394" s="326"/>
      <c r="I394" s="326"/>
      <c r="J394" s="326"/>
    </row>
    <row r="395" spans="2:10" s="134" customFormat="1">
      <c r="B395" s="144"/>
      <c r="C395" s="305"/>
      <c r="D395" s="98"/>
      <c r="E395" s="305"/>
      <c r="F395" s="306"/>
      <c r="G395" s="306"/>
      <c r="H395" s="326"/>
      <c r="I395" s="326"/>
      <c r="J395" s="326"/>
    </row>
    <row r="396" spans="2:10" s="134" customFormat="1">
      <c r="B396" s="144"/>
      <c r="C396" s="305"/>
      <c r="D396" s="98"/>
      <c r="E396" s="305"/>
      <c r="F396" s="306"/>
      <c r="G396" s="306"/>
      <c r="H396" s="326"/>
      <c r="I396" s="326"/>
      <c r="J396" s="326"/>
    </row>
    <row r="397" spans="2:10" s="134" customFormat="1">
      <c r="B397" s="144"/>
      <c r="C397" s="305"/>
      <c r="D397" s="98"/>
      <c r="E397" s="305"/>
      <c r="F397" s="306"/>
      <c r="G397" s="306"/>
      <c r="H397" s="326"/>
      <c r="I397" s="326"/>
      <c r="J397" s="326"/>
    </row>
    <row r="398" spans="2:10" s="134" customFormat="1">
      <c r="B398" s="144"/>
      <c r="C398" s="305"/>
      <c r="D398" s="98"/>
      <c r="E398" s="305"/>
      <c r="F398" s="306"/>
      <c r="G398" s="306"/>
      <c r="H398" s="326"/>
      <c r="I398" s="326"/>
      <c r="J398" s="326"/>
    </row>
    <row r="399" spans="2:10" s="134" customFormat="1">
      <c r="B399" s="144"/>
      <c r="C399" s="305"/>
      <c r="D399" s="98"/>
      <c r="E399" s="305"/>
      <c r="F399" s="306"/>
      <c r="G399" s="306"/>
      <c r="H399" s="326"/>
      <c r="I399" s="326"/>
      <c r="J399" s="326"/>
    </row>
    <row r="400" spans="2:10" s="134" customFormat="1">
      <c r="B400" s="144"/>
      <c r="C400" s="305"/>
      <c r="D400" s="98"/>
      <c r="E400" s="305"/>
      <c r="F400" s="306"/>
      <c r="G400" s="306"/>
      <c r="H400" s="326"/>
      <c r="I400" s="326"/>
      <c r="J400" s="326"/>
    </row>
    <row r="401" spans="2:10" s="134" customFormat="1">
      <c r="B401" s="144"/>
      <c r="C401" s="305"/>
      <c r="D401" s="98"/>
      <c r="E401" s="305"/>
      <c r="F401" s="306"/>
      <c r="G401" s="306"/>
      <c r="H401" s="326"/>
      <c r="I401" s="326"/>
      <c r="J401" s="326"/>
    </row>
    <row r="402" spans="2:10" s="134" customFormat="1">
      <c r="B402" s="144"/>
      <c r="C402" s="305"/>
      <c r="D402" s="98"/>
      <c r="E402" s="305"/>
      <c r="F402" s="306"/>
      <c r="G402" s="306"/>
      <c r="H402" s="326"/>
      <c r="I402" s="326"/>
      <c r="J402" s="326"/>
    </row>
    <row r="403" spans="2:10" s="134" customFormat="1">
      <c r="B403" s="144"/>
      <c r="C403" s="305"/>
      <c r="D403" s="98"/>
      <c r="E403" s="305"/>
      <c r="F403" s="306"/>
      <c r="G403" s="306"/>
      <c r="H403" s="326"/>
      <c r="I403" s="326"/>
      <c r="J403" s="326"/>
    </row>
    <row r="404" spans="2:10" s="134" customFormat="1">
      <c r="B404" s="144"/>
      <c r="C404" s="305"/>
      <c r="D404" s="98"/>
      <c r="E404" s="305"/>
      <c r="F404" s="306"/>
      <c r="G404" s="306"/>
      <c r="H404" s="326"/>
      <c r="I404" s="326"/>
      <c r="J404" s="326"/>
    </row>
    <row r="405" spans="2:10" s="134" customFormat="1">
      <c r="B405" s="144"/>
      <c r="C405" s="305"/>
      <c r="D405" s="98"/>
      <c r="E405" s="305"/>
      <c r="F405" s="306"/>
      <c r="G405" s="306"/>
      <c r="H405" s="326"/>
      <c r="I405" s="326"/>
      <c r="J405" s="326"/>
    </row>
    <row r="406" spans="2:10" s="134" customFormat="1">
      <c r="B406" s="144"/>
      <c r="C406" s="305"/>
      <c r="D406" s="98"/>
      <c r="E406" s="305"/>
      <c r="F406" s="306"/>
      <c r="G406" s="306"/>
      <c r="H406" s="326"/>
      <c r="I406" s="326"/>
      <c r="J406" s="326"/>
    </row>
    <row r="407" spans="2:10" s="134" customFormat="1">
      <c r="B407" s="144"/>
      <c r="C407" s="305"/>
      <c r="D407" s="98"/>
      <c r="E407" s="305"/>
      <c r="F407" s="306"/>
      <c r="G407" s="306"/>
      <c r="H407" s="326"/>
      <c r="I407" s="326"/>
      <c r="J407" s="326"/>
    </row>
    <row r="408" spans="2:10" s="134" customFormat="1">
      <c r="B408" s="144"/>
      <c r="C408" s="305"/>
      <c r="D408" s="98"/>
      <c r="E408" s="305"/>
      <c r="F408" s="306"/>
      <c r="G408" s="306"/>
      <c r="H408" s="326"/>
      <c r="I408" s="326"/>
      <c r="J408" s="326"/>
    </row>
    <row r="409" spans="2:10" s="134" customFormat="1">
      <c r="B409" s="144"/>
      <c r="C409" s="305"/>
      <c r="D409" s="98"/>
      <c r="E409" s="305"/>
      <c r="F409" s="306"/>
      <c r="G409" s="306"/>
      <c r="H409" s="326"/>
      <c r="I409" s="326"/>
      <c r="J409" s="326"/>
    </row>
    <row r="410" spans="2:10" s="134" customFormat="1">
      <c r="B410" s="144"/>
      <c r="C410" s="305"/>
      <c r="D410" s="98"/>
      <c r="E410" s="305"/>
      <c r="F410" s="306"/>
      <c r="G410" s="306"/>
      <c r="H410" s="326"/>
      <c r="I410" s="326"/>
      <c r="J410" s="326"/>
    </row>
    <row r="411" spans="2:10" s="134" customFormat="1">
      <c r="B411" s="144"/>
      <c r="C411" s="305"/>
      <c r="D411" s="98"/>
      <c r="E411" s="305"/>
      <c r="F411" s="306"/>
      <c r="G411" s="306"/>
      <c r="H411" s="326"/>
      <c r="I411" s="326"/>
      <c r="J411" s="326"/>
    </row>
    <row r="412" spans="2:10" s="134" customFormat="1">
      <c r="B412" s="144"/>
      <c r="C412" s="305"/>
      <c r="D412" s="98"/>
      <c r="E412" s="305"/>
      <c r="F412" s="306"/>
      <c r="G412" s="306"/>
      <c r="H412" s="326"/>
      <c r="I412" s="326"/>
      <c r="J412" s="326"/>
    </row>
    <row r="413" spans="2:10" s="134" customFormat="1">
      <c r="B413" s="144"/>
      <c r="C413" s="305"/>
      <c r="D413" s="98"/>
      <c r="E413" s="305"/>
      <c r="F413" s="306"/>
      <c r="G413" s="306"/>
      <c r="H413" s="326"/>
      <c r="I413" s="326"/>
      <c r="J413" s="326"/>
    </row>
    <row r="414" spans="2:10" s="134" customFormat="1">
      <c r="B414" s="144"/>
      <c r="C414" s="305"/>
      <c r="D414" s="98"/>
      <c r="E414" s="305"/>
      <c r="F414" s="306"/>
      <c r="G414" s="306"/>
      <c r="H414" s="326"/>
      <c r="I414" s="326"/>
      <c r="J414" s="326"/>
    </row>
    <row r="415" spans="2:10" s="134" customFormat="1">
      <c r="B415" s="144"/>
      <c r="C415" s="305"/>
      <c r="D415" s="98"/>
      <c r="E415" s="305"/>
      <c r="F415" s="306"/>
      <c r="G415" s="306"/>
      <c r="H415" s="326"/>
      <c r="I415" s="326"/>
      <c r="J415" s="326"/>
    </row>
    <row r="416" spans="2:10" s="134" customFormat="1">
      <c r="B416" s="144"/>
      <c r="C416" s="305"/>
      <c r="D416" s="98"/>
      <c r="E416" s="305"/>
      <c r="F416" s="306"/>
      <c r="G416" s="306"/>
      <c r="H416" s="326"/>
      <c r="I416" s="326"/>
      <c r="J416" s="326"/>
    </row>
    <row r="417" spans="2:10" s="134" customFormat="1">
      <c r="B417" s="144"/>
      <c r="C417" s="305"/>
      <c r="D417" s="98"/>
      <c r="E417" s="305"/>
      <c r="F417" s="306"/>
      <c r="G417" s="306"/>
      <c r="H417" s="326"/>
      <c r="I417" s="326"/>
      <c r="J417" s="326"/>
    </row>
    <row r="418" spans="2:10" s="134" customFormat="1">
      <c r="B418" s="144"/>
      <c r="C418" s="305"/>
      <c r="D418" s="98"/>
      <c r="E418" s="305"/>
      <c r="F418" s="306"/>
      <c r="G418" s="306"/>
      <c r="H418" s="326"/>
      <c r="I418" s="326"/>
      <c r="J418" s="326"/>
    </row>
    <row r="419" spans="2:10" s="134" customFormat="1">
      <c r="B419" s="144"/>
      <c r="C419" s="305"/>
      <c r="D419" s="98"/>
      <c r="E419" s="305"/>
      <c r="F419" s="306"/>
      <c r="G419" s="306"/>
      <c r="H419" s="326"/>
      <c r="I419" s="326"/>
      <c r="J419" s="326"/>
    </row>
    <row r="420" spans="2:10" s="134" customFormat="1">
      <c r="B420" s="144"/>
      <c r="C420" s="305"/>
      <c r="D420" s="98"/>
      <c r="E420" s="305"/>
      <c r="F420" s="306"/>
      <c r="G420" s="306"/>
      <c r="H420" s="326"/>
      <c r="I420" s="326"/>
      <c r="J420" s="326"/>
    </row>
    <row r="421" spans="2:10" s="134" customFormat="1">
      <c r="B421" s="144"/>
      <c r="C421" s="305"/>
      <c r="D421" s="98"/>
      <c r="E421" s="305"/>
      <c r="F421" s="306"/>
      <c r="G421" s="306"/>
      <c r="H421" s="326"/>
      <c r="I421" s="326"/>
      <c r="J421" s="326"/>
    </row>
    <row r="422" spans="2:10" s="134" customFormat="1">
      <c r="B422" s="144"/>
      <c r="C422" s="305"/>
      <c r="D422" s="98"/>
      <c r="E422" s="305"/>
      <c r="F422" s="306"/>
      <c r="G422" s="306"/>
      <c r="H422" s="326"/>
      <c r="I422" s="326"/>
      <c r="J422" s="326"/>
    </row>
    <row r="423" spans="2:10" s="134" customFormat="1">
      <c r="B423" s="144"/>
      <c r="C423" s="305"/>
      <c r="D423" s="98"/>
      <c r="E423" s="305"/>
      <c r="F423" s="306"/>
      <c r="G423" s="306"/>
      <c r="H423" s="326"/>
      <c r="I423" s="326"/>
      <c r="J423" s="326"/>
    </row>
    <row r="424" spans="2:10" s="134" customFormat="1">
      <c r="B424" s="144"/>
      <c r="C424" s="305"/>
      <c r="D424" s="98"/>
      <c r="E424" s="305"/>
      <c r="F424" s="306"/>
      <c r="G424" s="306"/>
      <c r="H424" s="326"/>
      <c r="I424" s="326"/>
      <c r="J424" s="326"/>
    </row>
    <row r="425" spans="2:10" s="134" customFormat="1">
      <c r="B425" s="144"/>
      <c r="C425" s="305"/>
      <c r="D425" s="98"/>
      <c r="E425" s="305"/>
      <c r="F425" s="306"/>
      <c r="G425" s="306"/>
      <c r="H425" s="326"/>
      <c r="I425" s="326"/>
      <c r="J425" s="326"/>
    </row>
    <row r="426" spans="2:10" s="134" customFormat="1">
      <c r="B426" s="144"/>
      <c r="C426" s="305"/>
      <c r="D426" s="98"/>
      <c r="E426" s="305"/>
      <c r="F426" s="306"/>
      <c r="G426" s="306"/>
      <c r="H426" s="326"/>
      <c r="I426" s="326"/>
      <c r="J426" s="326"/>
    </row>
    <row r="427" spans="2:10" s="134" customFormat="1">
      <c r="B427" s="144"/>
      <c r="C427" s="305"/>
      <c r="D427" s="98"/>
      <c r="E427" s="305"/>
      <c r="F427" s="306"/>
      <c r="G427" s="306"/>
      <c r="H427" s="326"/>
      <c r="I427" s="326"/>
      <c r="J427" s="326"/>
    </row>
    <row r="428" spans="2:10" s="134" customFormat="1">
      <c r="B428" s="144"/>
      <c r="C428" s="305"/>
      <c r="D428" s="98"/>
      <c r="E428" s="305"/>
      <c r="F428" s="306"/>
      <c r="G428" s="306"/>
      <c r="H428" s="326"/>
      <c r="I428" s="326"/>
      <c r="J428" s="326"/>
    </row>
    <row r="429" spans="2:10" s="134" customFormat="1">
      <c r="B429" s="144"/>
      <c r="C429" s="305"/>
      <c r="D429" s="98"/>
      <c r="E429" s="305"/>
      <c r="F429" s="306"/>
      <c r="G429" s="306"/>
      <c r="H429" s="326"/>
      <c r="I429" s="326"/>
      <c r="J429" s="326"/>
    </row>
    <row r="430" spans="2:10" s="134" customFormat="1">
      <c r="B430" s="144"/>
      <c r="C430" s="305"/>
      <c r="D430" s="98"/>
      <c r="E430" s="305"/>
      <c r="F430" s="306"/>
      <c r="G430" s="306"/>
      <c r="H430" s="326"/>
      <c r="I430" s="326"/>
      <c r="J430" s="326"/>
    </row>
    <row r="431" spans="2:10" s="134" customFormat="1">
      <c r="B431" s="144"/>
      <c r="C431" s="305"/>
      <c r="D431" s="98"/>
      <c r="E431" s="305"/>
      <c r="F431" s="306"/>
      <c r="G431" s="306"/>
      <c r="H431" s="326"/>
      <c r="I431" s="326"/>
      <c r="J431" s="326"/>
    </row>
    <row r="432" spans="2:10" s="134" customFormat="1">
      <c r="B432" s="144"/>
      <c r="C432" s="305"/>
      <c r="D432" s="98"/>
      <c r="E432" s="305"/>
      <c r="F432" s="306"/>
      <c r="G432" s="306"/>
      <c r="H432" s="326"/>
      <c r="I432" s="326"/>
      <c r="J432" s="326"/>
    </row>
    <row r="433" spans="2:10" s="134" customFormat="1">
      <c r="B433" s="144"/>
      <c r="C433" s="305"/>
      <c r="D433" s="98"/>
      <c r="E433" s="305"/>
      <c r="F433" s="306"/>
      <c r="G433" s="306"/>
      <c r="H433" s="326"/>
      <c r="I433" s="326"/>
      <c r="J433" s="326"/>
    </row>
    <row r="434" spans="2:10" s="134" customFormat="1">
      <c r="B434" s="144"/>
      <c r="C434" s="305"/>
      <c r="D434" s="98"/>
      <c r="E434" s="305"/>
      <c r="F434" s="306"/>
      <c r="G434" s="306"/>
      <c r="H434" s="326"/>
      <c r="I434" s="326"/>
      <c r="J434" s="326"/>
    </row>
    <row r="435" spans="2:10" s="134" customFormat="1">
      <c r="B435" s="144"/>
      <c r="C435" s="305"/>
      <c r="D435" s="98"/>
      <c r="E435" s="305"/>
      <c r="F435" s="306"/>
      <c r="G435" s="306"/>
      <c r="H435" s="326"/>
      <c r="I435" s="326"/>
      <c r="J435" s="326"/>
    </row>
    <row r="436" spans="2:10" s="134" customFormat="1">
      <c r="B436" s="144"/>
      <c r="C436" s="305"/>
      <c r="D436" s="98"/>
      <c r="E436" s="305"/>
      <c r="F436" s="306"/>
      <c r="G436" s="306"/>
      <c r="H436" s="326"/>
      <c r="I436" s="326"/>
      <c r="J436" s="326"/>
    </row>
    <row r="437" spans="2:10" s="134" customFormat="1">
      <c r="B437" s="144"/>
      <c r="C437" s="305"/>
      <c r="D437" s="98"/>
      <c r="E437" s="305"/>
      <c r="F437" s="306"/>
      <c r="G437" s="306"/>
      <c r="H437" s="326"/>
      <c r="I437" s="326"/>
      <c r="J437" s="326"/>
    </row>
    <row r="438" spans="2:10" s="134" customFormat="1">
      <c r="B438" s="144"/>
      <c r="C438" s="305"/>
      <c r="D438" s="98"/>
      <c r="E438" s="305"/>
      <c r="F438" s="306"/>
      <c r="G438" s="306"/>
      <c r="H438" s="326"/>
      <c r="I438" s="326"/>
      <c r="J438" s="326"/>
    </row>
    <row r="439" spans="2:10" s="134" customFormat="1">
      <c r="B439" s="144"/>
      <c r="C439" s="305"/>
      <c r="D439" s="98"/>
      <c r="E439" s="305"/>
      <c r="F439" s="306"/>
      <c r="G439" s="306"/>
      <c r="H439" s="326"/>
      <c r="I439" s="326"/>
      <c r="J439" s="326"/>
    </row>
    <row r="440" spans="2:10" s="134" customFormat="1">
      <c r="B440" s="144"/>
      <c r="C440" s="305"/>
      <c r="D440" s="98"/>
      <c r="E440" s="305"/>
      <c r="F440" s="306"/>
      <c r="G440" s="306"/>
      <c r="H440" s="326"/>
      <c r="I440" s="326"/>
      <c r="J440" s="326"/>
    </row>
    <row r="441" spans="2:10" s="134" customFormat="1">
      <c r="B441" s="144"/>
      <c r="C441" s="305"/>
      <c r="D441" s="98"/>
      <c r="E441" s="305"/>
      <c r="F441" s="306"/>
      <c r="G441" s="306"/>
      <c r="H441" s="326"/>
      <c r="I441" s="326"/>
      <c r="J441" s="326"/>
    </row>
    <row r="442" spans="2:10" s="134" customFormat="1">
      <c r="B442" s="144"/>
      <c r="C442" s="305"/>
      <c r="D442" s="98"/>
      <c r="E442" s="305"/>
      <c r="F442" s="306"/>
      <c r="G442" s="306"/>
      <c r="H442" s="326"/>
      <c r="I442" s="326"/>
      <c r="J442" s="326"/>
    </row>
    <row r="443" spans="2:10" s="134" customFormat="1">
      <c r="B443" s="144"/>
      <c r="C443" s="305"/>
      <c r="D443" s="98"/>
      <c r="E443" s="305"/>
      <c r="F443" s="306"/>
      <c r="G443" s="306"/>
      <c r="H443" s="326"/>
      <c r="I443" s="326"/>
      <c r="J443" s="326"/>
    </row>
    <row r="444" spans="2:10" s="134" customFormat="1">
      <c r="B444" s="144"/>
      <c r="C444" s="305"/>
      <c r="D444" s="98"/>
      <c r="E444" s="305"/>
      <c r="F444" s="306"/>
      <c r="G444" s="306"/>
      <c r="H444" s="326"/>
      <c r="I444" s="326"/>
      <c r="J444" s="326"/>
    </row>
    <row r="445" spans="2:10" s="134" customFormat="1">
      <c r="B445" s="144"/>
      <c r="C445" s="305"/>
      <c r="D445" s="98"/>
      <c r="E445" s="305"/>
      <c r="F445" s="306"/>
      <c r="G445" s="306"/>
      <c r="H445" s="326"/>
      <c r="I445" s="326"/>
      <c r="J445" s="326"/>
    </row>
    <row r="446" spans="2:10" s="134" customFormat="1">
      <c r="B446" s="144"/>
      <c r="C446" s="305"/>
      <c r="D446" s="98"/>
      <c r="E446" s="305"/>
      <c r="F446" s="306"/>
      <c r="G446" s="306"/>
      <c r="H446" s="326"/>
      <c r="I446" s="326"/>
      <c r="J446" s="326"/>
    </row>
    <row r="447" spans="2:10" s="134" customFormat="1">
      <c r="B447" s="144"/>
      <c r="C447" s="305"/>
      <c r="D447" s="98"/>
      <c r="E447" s="305"/>
      <c r="F447" s="306"/>
      <c r="G447" s="306"/>
      <c r="H447" s="326"/>
      <c r="I447" s="326"/>
      <c r="J447" s="326"/>
    </row>
    <row r="448" spans="2:10" s="134" customFormat="1">
      <c r="B448" s="144"/>
      <c r="C448" s="305"/>
      <c r="D448" s="98"/>
      <c r="E448" s="305"/>
      <c r="F448" s="306"/>
      <c r="G448" s="306"/>
      <c r="H448" s="326"/>
      <c r="I448" s="326"/>
      <c r="J448" s="326"/>
    </row>
    <row r="449" spans="2:10" s="134" customFormat="1">
      <c r="B449" s="144"/>
      <c r="C449" s="305"/>
      <c r="D449" s="98"/>
      <c r="E449" s="305"/>
      <c r="F449" s="306"/>
      <c r="G449" s="306"/>
      <c r="H449" s="326"/>
      <c r="I449" s="326"/>
      <c r="J449" s="326"/>
    </row>
    <row r="450" spans="2:10" s="134" customFormat="1">
      <c r="B450" s="144"/>
      <c r="C450" s="305"/>
      <c r="D450" s="98"/>
      <c r="E450" s="305"/>
      <c r="F450" s="306"/>
      <c r="G450" s="306"/>
      <c r="H450" s="326"/>
      <c r="I450" s="326"/>
      <c r="J450" s="326"/>
    </row>
    <row r="451" spans="2:10" s="134" customFormat="1">
      <c r="B451" s="144"/>
      <c r="C451" s="305"/>
      <c r="D451" s="98"/>
      <c r="E451" s="305"/>
      <c r="F451" s="306"/>
      <c r="G451" s="306"/>
      <c r="H451" s="326"/>
      <c r="I451" s="326"/>
      <c r="J451" s="326"/>
    </row>
    <row r="452" spans="2:10" s="134" customFormat="1">
      <c r="B452" s="144"/>
      <c r="C452" s="305"/>
      <c r="D452" s="98"/>
      <c r="E452" s="305"/>
      <c r="F452" s="306"/>
      <c r="G452" s="306"/>
      <c r="H452" s="326"/>
      <c r="I452" s="326"/>
      <c r="J452" s="326"/>
    </row>
    <row r="453" spans="2:10" s="134" customFormat="1">
      <c r="B453" s="144"/>
      <c r="C453" s="305"/>
      <c r="D453" s="98"/>
      <c r="E453" s="305"/>
      <c r="F453" s="306"/>
      <c r="G453" s="306"/>
      <c r="H453" s="326"/>
      <c r="I453" s="326"/>
      <c r="J453" s="326"/>
    </row>
    <row r="454" spans="2:10" s="134" customFormat="1">
      <c r="B454" s="144"/>
      <c r="C454" s="305"/>
      <c r="D454" s="98"/>
      <c r="E454" s="305"/>
      <c r="F454" s="306"/>
      <c r="G454" s="306"/>
      <c r="H454" s="326"/>
      <c r="I454" s="326"/>
      <c r="J454" s="326"/>
    </row>
    <row r="455" spans="2:10" s="134" customFormat="1">
      <c r="B455" s="144"/>
      <c r="C455" s="305"/>
      <c r="D455" s="98"/>
      <c r="E455" s="305"/>
      <c r="F455" s="306"/>
      <c r="G455" s="306"/>
      <c r="H455" s="326"/>
      <c r="I455" s="326"/>
      <c r="J455" s="326"/>
    </row>
    <row r="456" spans="2:10" s="134" customFormat="1">
      <c r="B456" s="144"/>
      <c r="C456" s="305"/>
      <c r="D456" s="98"/>
      <c r="E456" s="305"/>
      <c r="F456" s="306"/>
      <c r="G456" s="306"/>
      <c r="H456" s="326"/>
      <c r="I456" s="326"/>
      <c r="J456" s="326"/>
    </row>
    <row r="457" spans="2:10" s="134" customFormat="1">
      <c r="B457" s="144"/>
      <c r="C457" s="305"/>
      <c r="D457" s="98"/>
      <c r="E457" s="305"/>
      <c r="F457" s="306"/>
      <c r="G457" s="306"/>
      <c r="H457" s="326"/>
      <c r="I457" s="326"/>
      <c r="J457" s="326"/>
    </row>
    <row r="458" spans="2:10" s="134" customFormat="1">
      <c r="B458" s="144"/>
      <c r="C458" s="305"/>
      <c r="D458" s="98"/>
      <c r="E458" s="305"/>
      <c r="F458" s="306"/>
      <c r="G458" s="306"/>
      <c r="H458" s="326"/>
      <c r="I458" s="326"/>
      <c r="J458" s="326"/>
    </row>
    <row r="459" spans="2:10" s="134" customFormat="1">
      <c r="B459" s="144"/>
      <c r="C459" s="305"/>
      <c r="D459" s="98"/>
      <c r="E459" s="305"/>
      <c r="F459" s="306"/>
      <c r="G459" s="306"/>
      <c r="H459" s="326"/>
      <c r="I459" s="326"/>
      <c r="J459" s="326"/>
    </row>
    <row r="460" spans="2:10" s="134" customFormat="1">
      <c r="B460" s="144"/>
      <c r="C460" s="305"/>
      <c r="D460" s="98"/>
      <c r="E460" s="305"/>
      <c r="F460" s="306"/>
      <c r="G460" s="306"/>
      <c r="H460" s="326"/>
      <c r="I460" s="326"/>
      <c r="J460" s="326"/>
    </row>
    <row r="461" spans="2:10" s="134" customFormat="1">
      <c r="B461" s="144"/>
      <c r="C461" s="305"/>
      <c r="D461" s="98"/>
      <c r="E461" s="305"/>
      <c r="F461" s="306"/>
      <c r="G461" s="306"/>
      <c r="H461" s="326"/>
      <c r="I461" s="326"/>
      <c r="J461" s="326"/>
    </row>
    <row r="462" spans="2:10" s="134" customFormat="1">
      <c r="B462" s="144"/>
      <c r="C462" s="305"/>
      <c r="D462" s="98"/>
      <c r="E462" s="305"/>
      <c r="F462" s="306"/>
      <c r="G462" s="306"/>
      <c r="H462" s="326"/>
      <c r="I462" s="326"/>
      <c r="J462" s="326"/>
    </row>
    <row r="463" spans="2:10" s="134" customFormat="1">
      <c r="B463" s="144"/>
      <c r="C463" s="305"/>
      <c r="D463" s="98"/>
      <c r="E463" s="305"/>
      <c r="F463" s="306"/>
      <c r="G463" s="306"/>
      <c r="H463" s="326"/>
      <c r="I463" s="326"/>
      <c r="J463" s="326"/>
    </row>
    <row r="464" spans="2:10" s="134" customFormat="1">
      <c r="B464" s="144"/>
      <c r="C464" s="305"/>
      <c r="D464" s="98"/>
      <c r="E464" s="305"/>
      <c r="F464" s="306"/>
      <c r="G464" s="306"/>
      <c r="H464" s="326"/>
      <c r="I464" s="326"/>
      <c r="J464" s="326"/>
    </row>
    <row r="465" spans="2:10" s="134" customFormat="1">
      <c r="B465" s="144"/>
      <c r="C465" s="305"/>
      <c r="D465" s="98"/>
      <c r="E465" s="305"/>
      <c r="F465" s="306"/>
      <c r="G465" s="306"/>
      <c r="H465" s="326"/>
      <c r="I465" s="326"/>
      <c r="J465" s="326"/>
    </row>
    <row r="466" spans="2:10" s="134" customFormat="1">
      <c r="B466" s="144"/>
      <c r="C466" s="305"/>
      <c r="D466" s="98"/>
      <c r="E466" s="305"/>
      <c r="F466" s="306"/>
      <c r="G466" s="306"/>
      <c r="H466" s="326"/>
      <c r="I466" s="326"/>
      <c r="J466" s="326"/>
    </row>
    <row r="467" spans="2:10" s="134" customFormat="1">
      <c r="B467" s="144"/>
      <c r="C467" s="305"/>
      <c r="D467" s="98"/>
      <c r="E467" s="305"/>
      <c r="F467" s="306"/>
      <c r="G467" s="306"/>
      <c r="H467" s="326"/>
      <c r="I467" s="326"/>
      <c r="J467" s="326"/>
    </row>
    <row r="468" spans="2:10" s="134" customFormat="1">
      <c r="B468" s="144"/>
      <c r="C468" s="305"/>
      <c r="D468" s="98"/>
      <c r="E468" s="305"/>
      <c r="F468" s="306"/>
      <c r="G468" s="306"/>
      <c r="H468" s="326"/>
      <c r="I468" s="326"/>
      <c r="J468" s="326"/>
    </row>
    <row r="469" spans="2:10" s="134" customFormat="1">
      <c r="B469" s="144"/>
      <c r="C469" s="305"/>
      <c r="D469" s="98"/>
      <c r="E469" s="305"/>
      <c r="F469" s="306"/>
      <c r="G469" s="306"/>
      <c r="H469" s="326"/>
      <c r="I469" s="326"/>
      <c r="J469" s="326"/>
    </row>
    <row r="470" spans="2:10" s="134" customFormat="1">
      <c r="B470" s="144"/>
      <c r="C470" s="305"/>
      <c r="D470" s="98"/>
      <c r="E470" s="305"/>
      <c r="F470" s="306"/>
      <c r="G470" s="306"/>
      <c r="H470" s="326"/>
      <c r="I470" s="326"/>
      <c r="J470" s="326"/>
    </row>
    <row r="471" spans="2:10" s="134" customFormat="1">
      <c r="B471" s="144"/>
      <c r="C471" s="305"/>
      <c r="D471" s="98"/>
      <c r="E471" s="305"/>
      <c r="F471" s="306"/>
      <c r="G471" s="306"/>
      <c r="H471" s="326"/>
      <c r="I471" s="326"/>
      <c r="J471" s="326"/>
    </row>
    <row r="472" spans="2:10" s="134" customFormat="1">
      <c r="B472" s="144"/>
      <c r="C472" s="305"/>
      <c r="D472" s="98"/>
      <c r="E472" s="305"/>
      <c r="F472" s="306"/>
      <c r="G472" s="306"/>
      <c r="H472" s="326"/>
      <c r="I472" s="326"/>
      <c r="J472" s="326"/>
    </row>
    <row r="473" spans="2:10" s="134" customFormat="1">
      <c r="B473" s="144"/>
      <c r="C473" s="305"/>
      <c r="D473" s="98"/>
      <c r="E473" s="305"/>
      <c r="F473" s="306"/>
      <c r="G473" s="306"/>
      <c r="H473" s="326"/>
      <c r="I473" s="326"/>
      <c r="J473" s="326"/>
    </row>
    <row r="474" spans="2:10" s="134" customFormat="1">
      <c r="B474" s="144"/>
      <c r="C474" s="305"/>
      <c r="D474" s="98"/>
      <c r="E474" s="305"/>
      <c r="F474" s="306"/>
      <c r="G474" s="306"/>
      <c r="H474" s="326"/>
      <c r="I474" s="326"/>
      <c r="J474" s="326"/>
    </row>
    <row r="475" spans="2:10" s="134" customFormat="1">
      <c r="B475" s="144"/>
      <c r="C475" s="305"/>
      <c r="D475" s="98"/>
      <c r="E475" s="305"/>
      <c r="F475" s="306"/>
      <c r="G475" s="306"/>
      <c r="H475" s="326"/>
      <c r="I475" s="326"/>
      <c r="J475" s="326"/>
    </row>
    <row r="476" spans="2:10" s="134" customFormat="1">
      <c r="B476" s="144"/>
      <c r="C476" s="305"/>
      <c r="D476" s="98"/>
      <c r="E476" s="305"/>
      <c r="F476" s="306"/>
      <c r="G476" s="306"/>
      <c r="H476" s="326"/>
      <c r="I476" s="326"/>
      <c r="J476" s="326"/>
    </row>
    <row r="477" spans="2:10" s="134" customFormat="1">
      <c r="B477" s="144"/>
      <c r="C477" s="305"/>
      <c r="D477" s="98"/>
      <c r="E477" s="305"/>
      <c r="F477" s="306"/>
      <c r="G477" s="306"/>
      <c r="H477" s="326"/>
      <c r="I477" s="326"/>
      <c r="J477" s="326"/>
    </row>
    <row r="478" spans="2:10" s="134" customFormat="1">
      <c r="B478" s="144"/>
      <c r="C478" s="305"/>
      <c r="D478" s="98"/>
      <c r="E478" s="305"/>
      <c r="F478" s="306"/>
      <c r="G478" s="306"/>
      <c r="H478" s="326"/>
      <c r="I478" s="326"/>
      <c r="J478" s="326"/>
    </row>
    <row r="479" spans="2:10" s="134" customFormat="1">
      <c r="B479" s="144"/>
      <c r="C479" s="305"/>
      <c r="D479" s="98"/>
      <c r="E479" s="305"/>
      <c r="F479" s="306"/>
      <c r="G479" s="306"/>
      <c r="H479" s="326"/>
      <c r="I479" s="326"/>
      <c r="J479" s="326"/>
    </row>
    <row r="480" spans="2:10" s="134" customFormat="1">
      <c r="B480" s="144"/>
      <c r="C480" s="305"/>
      <c r="D480" s="98"/>
      <c r="E480" s="305"/>
      <c r="F480" s="306"/>
      <c r="G480" s="306"/>
      <c r="H480" s="326"/>
      <c r="I480" s="326"/>
      <c r="J480" s="326"/>
    </row>
    <row r="481" spans="2:10" s="134" customFormat="1">
      <c r="B481" s="144"/>
      <c r="C481" s="305"/>
      <c r="D481" s="98"/>
      <c r="E481" s="305"/>
      <c r="F481" s="306"/>
      <c r="G481" s="306"/>
      <c r="H481" s="326"/>
      <c r="I481" s="326"/>
      <c r="J481" s="326"/>
    </row>
    <row r="482" spans="2:10" s="134" customFormat="1">
      <c r="B482" s="144"/>
      <c r="C482" s="305"/>
      <c r="D482" s="98"/>
      <c r="E482" s="305"/>
      <c r="F482" s="306"/>
      <c r="G482" s="306"/>
      <c r="H482" s="326"/>
      <c r="I482" s="326"/>
      <c r="J482" s="326"/>
    </row>
    <row r="483" spans="2:10" s="134" customFormat="1">
      <c r="B483" s="144"/>
      <c r="C483" s="305"/>
      <c r="D483" s="98"/>
      <c r="E483" s="305"/>
      <c r="F483" s="306"/>
      <c r="G483" s="306"/>
      <c r="H483" s="326"/>
      <c r="I483" s="326"/>
      <c r="J483" s="326"/>
    </row>
    <row r="484" spans="2:10" s="134" customFormat="1">
      <c r="B484" s="144"/>
      <c r="C484" s="305"/>
      <c r="D484" s="98"/>
      <c r="E484" s="305"/>
      <c r="F484" s="306"/>
      <c r="G484" s="306"/>
      <c r="H484" s="326"/>
      <c r="I484" s="326"/>
      <c r="J484" s="326"/>
    </row>
    <row r="485" spans="2:10" s="134" customFormat="1">
      <c r="B485" s="144"/>
      <c r="C485" s="305"/>
      <c r="D485" s="98"/>
      <c r="E485" s="305"/>
      <c r="F485" s="306"/>
      <c r="G485" s="306"/>
      <c r="H485" s="326"/>
      <c r="I485" s="326"/>
      <c r="J485" s="326"/>
    </row>
    <row r="486" spans="2:10" s="134" customFormat="1">
      <c r="B486" s="144"/>
      <c r="C486" s="305"/>
      <c r="D486" s="98"/>
      <c r="E486" s="305"/>
      <c r="F486" s="306"/>
      <c r="G486" s="306"/>
      <c r="H486" s="326"/>
      <c r="I486" s="326"/>
      <c r="J486" s="326"/>
    </row>
    <row r="487" spans="2:10" s="134" customFormat="1">
      <c r="B487" s="144"/>
      <c r="C487" s="305"/>
      <c r="D487" s="98"/>
      <c r="E487" s="305"/>
      <c r="F487" s="306"/>
      <c r="G487" s="306"/>
      <c r="H487" s="326"/>
      <c r="I487" s="326"/>
      <c r="J487" s="326"/>
    </row>
    <row r="488" spans="2:10" s="134" customFormat="1">
      <c r="B488" s="144"/>
      <c r="C488" s="305"/>
      <c r="D488" s="98"/>
      <c r="E488" s="305"/>
      <c r="F488" s="306"/>
      <c r="G488" s="306"/>
      <c r="H488" s="326"/>
      <c r="I488" s="326"/>
      <c r="J488" s="326"/>
    </row>
    <row r="489" spans="2:10" s="134" customFormat="1">
      <c r="B489" s="144"/>
      <c r="C489" s="305"/>
      <c r="D489" s="98"/>
      <c r="E489" s="305"/>
      <c r="F489" s="306"/>
      <c r="G489" s="306"/>
      <c r="H489" s="326"/>
      <c r="I489" s="326"/>
      <c r="J489" s="326"/>
    </row>
    <row r="490" spans="2:10" s="134" customFormat="1">
      <c r="B490" s="144"/>
      <c r="C490" s="305"/>
      <c r="D490" s="98"/>
      <c r="E490" s="305"/>
      <c r="F490" s="306"/>
      <c r="G490" s="306"/>
      <c r="H490" s="326"/>
      <c r="I490" s="326"/>
      <c r="J490" s="326"/>
    </row>
    <row r="491" spans="2:10" s="134" customFormat="1">
      <c r="B491" s="144"/>
      <c r="C491" s="305"/>
      <c r="D491" s="98"/>
      <c r="E491" s="305"/>
      <c r="F491" s="306"/>
      <c r="G491" s="306"/>
      <c r="H491" s="326"/>
      <c r="I491" s="326"/>
      <c r="J491" s="326"/>
    </row>
    <row r="492" spans="2:10" s="134" customFormat="1">
      <c r="B492" s="144"/>
      <c r="C492" s="305"/>
      <c r="D492" s="98"/>
      <c r="E492" s="305"/>
      <c r="F492" s="306"/>
      <c r="G492" s="306"/>
      <c r="H492" s="326"/>
      <c r="I492" s="326"/>
      <c r="J492" s="326"/>
    </row>
    <row r="493" spans="2:10" s="134" customFormat="1">
      <c r="B493" s="144"/>
      <c r="C493" s="305"/>
      <c r="D493" s="98"/>
      <c r="E493" s="305"/>
      <c r="F493" s="306"/>
      <c r="G493" s="306"/>
      <c r="H493" s="326"/>
      <c r="I493" s="326"/>
      <c r="J493" s="326"/>
    </row>
    <row r="494" spans="2:10" s="134" customFormat="1">
      <c r="B494" s="144"/>
      <c r="C494" s="305"/>
      <c r="D494" s="98"/>
      <c r="E494" s="305"/>
      <c r="F494" s="306"/>
      <c r="G494" s="306"/>
      <c r="H494" s="326"/>
      <c r="I494" s="326"/>
      <c r="J494" s="326"/>
    </row>
    <row r="495" spans="2:10" s="134" customFormat="1">
      <c r="B495" s="144"/>
      <c r="C495" s="305"/>
      <c r="D495" s="98"/>
      <c r="E495" s="305"/>
      <c r="F495" s="306"/>
      <c r="G495" s="306"/>
      <c r="H495" s="326"/>
      <c r="I495" s="326"/>
      <c r="J495" s="326"/>
    </row>
    <row r="496" spans="2:10" s="134" customFormat="1">
      <c r="B496" s="144"/>
      <c r="C496" s="305"/>
      <c r="D496" s="98"/>
      <c r="E496" s="305"/>
      <c r="F496" s="306"/>
      <c r="G496" s="306"/>
      <c r="H496" s="326"/>
      <c r="I496" s="326"/>
      <c r="J496" s="326"/>
    </row>
    <row r="497" spans="2:10" s="134" customFormat="1">
      <c r="B497" s="144"/>
      <c r="C497" s="305"/>
      <c r="D497" s="98"/>
      <c r="E497" s="305"/>
      <c r="F497" s="306"/>
      <c r="G497" s="306"/>
      <c r="H497" s="326"/>
      <c r="I497" s="326"/>
      <c r="J497" s="326"/>
    </row>
    <row r="498" spans="2:10" s="134" customFormat="1">
      <c r="B498" s="144"/>
      <c r="C498" s="305"/>
      <c r="D498" s="98"/>
      <c r="E498" s="305"/>
      <c r="F498" s="306"/>
      <c r="G498" s="306"/>
      <c r="H498" s="326"/>
      <c r="I498" s="326"/>
      <c r="J498" s="326"/>
    </row>
    <row r="499" spans="2:10" s="134" customFormat="1">
      <c r="B499" s="144"/>
      <c r="C499" s="305"/>
      <c r="D499" s="98"/>
      <c r="E499" s="305"/>
      <c r="F499" s="306"/>
      <c r="G499" s="306"/>
      <c r="H499" s="326"/>
      <c r="I499" s="326"/>
      <c r="J499" s="326"/>
    </row>
    <row r="500" spans="2:10" s="134" customFormat="1">
      <c r="B500" s="144"/>
      <c r="C500" s="305"/>
      <c r="D500" s="98"/>
      <c r="E500" s="305"/>
      <c r="F500" s="306"/>
      <c r="G500" s="306"/>
      <c r="H500" s="326"/>
      <c r="I500" s="326"/>
      <c r="J500" s="326"/>
    </row>
    <row r="501" spans="2:10" s="134" customFormat="1">
      <c r="B501" s="144"/>
      <c r="C501" s="305"/>
      <c r="D501" s="98"/>
      <c r="E501" s="305"/>
      <c r="F501" s="306"/>
      <c r="G501" s="306"/>
      <c r="H501" s="326"/>
      <c r="I501" s="326"/>
      <c r="J501" s="326"/>
    </row>
    <row r="502" spans="2:10" s="134" customFormat="1">
      <c r="B502" s="144"/>
      <c r="C502" s="305"/>
      <c r="D502" s="98"/>
      <c r="E502" s="305"/>
      <c r="F502" s="306"/>
      <c r="G502" s="306"/>
      <c r="H502" s="326"/>
      <c r="I502" s="326"/>
      <c r="J502" s="326"/>
    </row>
    <row r="503" spans="2:10" s="134" customFormat="1">
      <c r="B503" s="144"/>
      <c r="C503" s="305"/>
      <c r="D503" s="98"/>
      <c r="E503" s="305"/>
      <c r="F503" s="306"/>
      <c r="G503" s="306"/>
      <c r="H503" s="326"/>
      <c r="I503" s="326"/>
      <c r="J503" s="326"/>
    </row>
    <row r="504" spans="2:10" s="134" customFormat="1">
      <c r="B504" s="144"/>
      <c r="C504" s="305"/>
      <c r="D504" s="98"/>
      <c r="E504" s="305"/>
      <c r="F504" s="306"/>
      <c r="G504" s="306"/>
      <c r="H504" s="326"/>
      <c r="I504" s="326"/>
      <c r="J504" s="326"/>
    </row>
    <row r="505" spans="2:10" s="134" customFormat="1">
      <c r="B505" s="144"/>
      <c r="C505" s="305"/>
      <c r="D505" s="98"/>
      <c r="E505" s="305"/>
      <c r="F505" s="306"/>
      <c r="G505" s="306"/>
      <c r="H505" s="326"/>
      <c r="I505" s="326"/>
      <c r="J505" s="326"/>
    </row>
    <row r="506" spans="2:10" s="134" customFormat="1">
      <c r="B506" s="144"/>
      <c r="C506" s="305"/>
      <c r="D506" s="98"/>
      <c r="E506" s="305"/>
      <c r="F506" s="306"/>
      <c r="G506" s="306"/>
      <c r="H506" s="326"/>
      <c r="I506" s="326"/>
      <c r="J506" s="326"/>
    </row>
    <row r="507" spans="2:10" s="134" customFormat="1">
      <c r="B507" s="144"/>
      <c r="C507" s="305"/>
      <c r="D507" s="98"/>
      <c r="E507" s="305"/>
      <c r="F507" s="306"/>
      <c r="G507" s="306"/>
      <c r="H507" s="326"/>
      <c r="I507" s="326"/>
      <c r="J507" s="326"/>
    </row>
    <row r="508" spans="2:10" s="134" customFormat="1">
      <c r="B508" s="144"/>
      <c r="C508" s="305"/>
      <c r="D508" s="98"/>
      <c r="E508" s="305"/>
      <c r="F508" s="306"/>
      <c r="G508" s="306"/>
      <c r="H508" s="326"/>
      <c r="I508" s="326"/>
      <c r="J508" s="326"/>
    </row>
    <row r="509" spans="2:10" s="134" customFormat="1">
      <c r="B509" s="144"/>
      <c r="C509" s="305"/>
      <c r="D509" s="98"/>
      <c r="E509" s="305"/>
      <c r="F509" s="306"/>
      <c r="G509" s="306"/>
      <c r="H509" s="326"/>
      <c r="I509" s="326"/>
      <c r="J509" s="326"/>
    </row>
    <row r="510" spans="2:10" s="134" customFormat="1">
      <c r="B510" s="144"/>
      <c r="C510" s="305"/>
      <c r="D510" s="98"/>
      <c r="E510" s="305"/>
      <c r="F510" s="306"/>
      <c r="G510" s="306"/>
      <c r="H510" s="326"/>
      <c r="I510" s="326"/>
      <c r="J510" s="326"/>
    </row>
    <row r="511" spans="2:10" s="134" customFormat="1">
      <c r="B511" s="144"/>
      <c r="C511" s="305"/>
      <c r="D511" s="98"/>
      <c r="E511" s="305"/>
      <c r="F511" s="306"/>
      <c r="G511" s="306"/>
      <c r="H511" s="326"/>
      <c r="I511" s="326"/>
      <c r="J511" s="326"/>
    </row>
    <row r="512" spans="2:10" s="134" customFormat="1">
      <c r="B512" s="144"/>
      <c r="C512" s="305"/>
      <c r="D512" s="98"/>
      <c r="E512" s="305"/>
      <c r="F512" s="306"/>
      <c r="G512" s="306"/>
      <c r="H512" s="326"/>
      <c r="I512" s="326"/>
      <c r="J512" s="326"/>
    </row>
    <row r="513" spans="2:10" s="134" customFormat="1">
      <c r="B513" s="144"/>
      <c r="C513" s="305"/>
      <c r="D513" s="98"/>
      <c r="E513" s="305"/>
      <c r="F513" s="306"/>
      <c r="G513" s="306"/>
      <c r="H513" s="326"/>
      <c r="I513" s="326"/>
      <c r="J513" s="326"/>
    </row>
    <row r="514" spans="2:10" s="134" customFormat="1">
      <c r="B514" s="144"/>
      <c r="C514" s="305"/>
      <c r="D514" s="98"/>
      <c r="E514" s="305"/>
      <c r="F514" s="306"/>
      <c r="G514" s="306"/>
      <c r="H514" s="326"/>
      <c r="I514" s="326"/>
      <c r="J514" s="326"/>
    </row>
    <row r="515" spans="2:10" s="134" customFormat="1">
      <c r="B515" s="144"/>
      <c r="C515" s="305"/>
      <c r="D515" s="98"/>
      <c r="E515" s="305"/>
      <c r="F515" s="306"/>
      <c r="G515" s="306"/>
      <c r="H515" s="326"/>
      <c r="I515" s="326"/>
      <c r="J515" s="326"/>
    </row>
    <row r="516" spans="2:10" s="134" customFormat="1">
      <c r="B516" s="144"/>
      <c r="C516" s="305"/>
      <c r="D516" s="98"/>
      <c r="E516" s="305"/>
      <c r="F516" s="306"/>
      <c r="G516" s="306"/>
      <c r="H516" s="326"/>
      <c r="I516" s="326"/>
      <c r="J516" s="326"/>
    </row>
    <row r="517" spans="2:10" s="134" customFormat="1">
      <c r="B517" s="144"/>
      <c r="C517" s="305"/>
      <c r="D517" s="98"/>
      <c r="E517" s="305"/>
      <c r="F517" s="306"/>
      <c r="G517" s="306"/>
      <c r="H517" s="326"/>
      <c r="I517" s="326"/>
      <c r="J517" s="326"/>
    </row>
    <row r="518" spans="2:10" s="134" customFormat="1">
      <c r="B518" s="144"/>
      <c r="C518" s="305"/>
      <c r="D518" s="98"/>
      <c r="E518" s="305"/>
      <c r="F518" s="306"/>
      <c r="G518" s="306"/>
      <c r="H518" s="326"/>
      <c r="I518" s="326"/>
      <c r="J518" s="326"/>
    </row>
    <row r="519" spans="2:10" s="134" customFormat="1">
      <c r="B519" s="144"/>
      <c r="C519" s="305"/>
      <c r="D519" s="98"/>
      <c r="E519" s="305"/>
      <c r="F519" s="306"/>
      <c r="G519" s="306"/>
      <c r="H519" s="326"/>
      <c r="I519" s="326"/>
      <c r="J519" s="326"/>
    </row>
    <row r="520" spans="2:10" s="134" customFormat="1">
      <c r="B520" s="144"/>
      <c r="C520" s="305"/>
      <c r="D520" s="98"/>
      <c r="E520" s="305"/>
      <c r="F520" s="306"/>
      <c r="G520" s="306"/>
      <c r="H520" s="326"/>
      <c r="I520" s="326"/>
      <c r="J520" s="326"/>
    </row>
    <row r="521" spans="2:10" s="134" customFormat="1">
      <c r="B521" s="144"/>
      <c r="C521" s="305"/>
      <c r="D521" s="98"/>
      <c r="E521" s="305"/>
      <c r="F521" s="306"/>
      <c r="G521" s="306"/>
      <c r="H521" s="326"/>
      <c r="I521" s="326"/>
      <c r="J521" s="326"/>
    </row>
    <row r="522" spans="2:10" s="134" customFormat="1">
      <c r="B522" s="144"/>
      <c r="C522" s="305"/>
      <c r="D522" s="98"/>
      <c r="E522" s="305"/>
      <c r="F522" s="306"/>
      <c r="G522" s="306"/>
      <c r="H522" s="326"/>
      <c r="I522" s="326"/>
      <c r="J522" s="326"/>
    </row>
    <row r="523" spans="2:10" s="134" customFormat="1">
      <c r="B523" s="144"/>
      <c r="C523" s="305"/>
      <c r="D523" s="98"/>
      <c r="E523" s="305"/>
      <c r="F523" s="306"/>
      <c r="G523" s="306"/>
      <c r="H523" s="326"/>
      <c r="I523" s="326"/>
      <c r="J523" s="326"/>
    </row>
    <row r="524" spans="2:10" s="134" customFormat="1">
      <c r="B524" s="144"/>
      <c r="C524" s="305"/>
      <c r="D524" s="98"/>
      <c r="E524" s="305"/>
      <c r="F524" s="306"/>
      <c r="G524" s="306"/>
      <c r="H524" s="326"/>
      <c r="I524" s="326"/>
      <c r="J524" s="326"/>
    </row>
    <row r="525" spans="2:10" s="134" customFormat="1">
      <c r="B525" s="144"/>
      <c r="C525" s="305"/>
      <c r="D525" s="98"/>
      <c r="E525" s="305"/>
      <c r="F525" s="306"/>
      <c r="G525" s="306"/>
      <c r="H525" s="326"/>
      <c r="I525" s="326"/>
      <c r="J525" s="326"/>
    </row>
    <row r="526" spans="2:10" s="134" customFormat="1">
      <c r="B526" s="144"/>
      <c r="C526" s="305"/>
      <c r="D526" s="98"/>
      <c r="E526" s="305"/>
      <c r="F526" s="306"/>
      <c r="G526" s="306"/>
      <c r="H526" s="326"/>
      <c r="I526" s="326"/>
      <c r="J526" s="326"/>
    </row>
    <row r="527" spans="2:10" s="134" customFormat="1">
      <c r="B527" s="144"/>
      <c r="C527" s="305"/>
      <c r="D527" s="98"/>
      <c r="E527" s="305"/>
      <c r="F527" s="306"/>
      <c r="G527" s="306"/>
      <c r="H527" s="326"/>
      <c r="I527" s="326"/>
      <c r="J527" s="326"/>
    </row>
    <row r="528" spans="2:10" s="134" customFormat="1">
      <c r="B528" s="144"/>
      <c r="C528" s="305"/>
      <c r="D528" s="98"/>
      <c r="E528" s="305"/>
      <c r="F528" s="306"/>
      <c r="G528" s="306"/>
      <c r="H528" s="326"/>
      <c r="I528" s="326"/>
      <c r="J528" s="326"/>
    </row>
    <row r="529" spans="2:10" s="134" customFormat="1">
      <c r="B529" s="144"/>
      <c r="C529" s="305"/>
      <c r="D529" s="98"/>
      <c r="E529" s="305"/>
      <c r="F529" s="306"/>
      <c r="G529" s="306"/>
      <c r="H529" s="326"/>
      <c r="I529" s="326"/>
      <c r="J529" s="326"/>
    </row>
    <row r="530" spans="2:10" s="134" customFormat="1">
      <c r="B530" s="144"/>
      <c r="C530" s="305"/>
      <c r="D530" s="98"/>
      <c r="E530" s="305"/>
      <c r="F530" s="306"/>
      <c r="G530" s="306"/>
      <c r="H530" s="326"/>
      <c r="I530" s="326"/>
      <c r="J530" s="326"/>
    </row>
    <row r="531" spans="2:10" s="134" customFormat="1">
      <c r="B531" s="144"/>
      <c r="C531" s="305"/>
      <c r="D531" s="98"/>
      <c r="E531" s="305"/>
      <c r="F531" s="306"/>
      <c r="G531" s="306"/>
      <c r="H531" s="326"/>
      <c r="I531" s="326"/>
      <c r="J531" s="326"/>
    </row>
    <row r="532" spans="2:10" s="134" customFormat="1">
      <c r="B532" s="144"/>
      <c r="C532" s="305"/>
      <c r="D532" s="98"/>
      <c r="E532" s="305"/>
      <c r="F532" s="306"/>
      <c r="G532" s="306"/>
      <c r="H532" s="326"/>
      <c r="I532" s="326"/>
      <c r="J532" s="326"/>
    </row>
    <row r="533" spans="2:10" s="134" customFormat="1">
      <c r="B533" s="144"/>
      <c r="C533" s="305"/>
      <c r="D533" s="98"/>
      <c r="E533" s="305"/>
      <c r="F533" s="306"/>
      <c r="G533" s="306"/>
      <c r="H533" s="326"/>
      <c r="I533" s="326"/>
      <c r="J533" s="326"/>
    </row>
    <row r="534" spans="2:10" s="134" customFormat="1">
      <c r="B534" s="144"/>
      <c r="C534" s="305"/>
      <c r="D534" s="98"/>
      <c r="E534" s="305"/>
      <c r="F534" s="306"/>
      <c r="G534" s="306"/>
      <c r="H534" s="326"/>
      <c r="I534" s="326"/>
      <c r="J534" s="326"/>
    </row>
    <row r="535" spans="2:10" s="134" customFormat="1">
      <c r="B535" s="144"/>
      <c r="C535" s="305"/>
      <c r="D535" s="98"/>
      <c r="E535" s="305"/>
      <c r="F535" s="306"/>
      <c r="G535" s="306"/>
      <c r="H535" s="326"/>
      <c r="I535" s="326"/>
      <c r="J535" s="326"/>
    </row>
    <row r="536" spans="2:10" s="134" customFormat="1">
      <c r="B536" s="144"/>
      <c r="C536" s="305"/>
      <c r="D536" s="98"/>
      <c r="E536" s="305"/>
      <c r="F536" s="306"/>
      <c r="G536" s="306"/>
      <c r="H536" s="326"/>
      <c r="I536" s="326"/>
      <c r="J536" s="326"/>
    </row>
    <row r="537" spans="2:10" s="134" customFormat="1">
      <c r="B537" s="144"/>
      <c r="C537" s="305"/>
      <c r="D537" s="98"/>
      <c r="E537" s="305"/>
      <c r="F537" s="306"/>
      <c r="G537" s="306"/>
      <c r="H537" s="326"/>
      <c r="I537" s="326"/>
      <c r="J537" s="326"/>
    </row>
    <row r="538" spans="2:10" s="134" customFormat="1">
      <c r="B538" s="144"/>
      <c r="C538" s="305"/>
      <c r="D538" s="98"/>
      <c r="E538" s="305"/>
      <c r="F538" s="306"/>
      <c r="G538" s="306"/>
      <c r="H538" s="326"/>
      <c r="I538" s="326"/>
      <c r="J538" s="326"/>
    </row>
    <row r="539" spans="2:10" s="134" customFormat="1">
      <c r="B539" s="144"/>
      <c r="C539" s="305"/>
      <c r="D539" s="98"/>
      <c r="E539" s="305"/>
      <c r="F539" s="306"/>
      <c r="G539" s="306"/>
      <c r="H539" s="326"/>
      <c r="I539" s="326"/>
      <c r="J539" s="326"/>
    </row>
    <row r="540" spans="2:10" s="134" customFormat="1">
      <c r="B540" s="144"/>
      <c r="C540" s="305"/>
      <c r="D540" s="98"/>
      <c r="E540" s="305"/>
      <c r="F540" s="306"/>
      <c r="G540" s="306"/>
      <c r="H540" s="326"/>
      <c r="I540" s="326"/>
      <c r="J540" s="326"/>
    </row>
    <row r="541" spans="2:10" s="134" customFormat="1">
      <c r="B541" s="144"/>
      <c r="C541" s="305"/>
      <c r="D541" s="98"/>
      <c r="E541" s="305"/>
      <c r="F541" s="306"/>
      <c r="G541" s="306"/>
      <c r="H541" s="326"/>
      <c r="I541" s="326"/>
      <c r="J541" s="326"/>
    </row>
    <row r="542" spans="2:10" s="134" customFormat="1">
      <c r="B542" s="144"/>
      <c r="C542" s="305"/>
      <c r="D542" s="98"/>
      <c r="E542" s="305"/>
      <c r="F542" s="306"/>
      <c r="G542" s="306"/>
      <c r="H542" s="326"/>
      <c r="I542" s="326"/>
      <c r="J542" s="326"/>
    </row>
    <row r="543" spans="2:10" s="134" customFormat="1">
      <c r="B543" s="144"/>
      <c r="C543" s="305"/>
      <c r="D543" s="98"/>
      <c r="E543" s="305"/>
      <c r="F543" s="306"/>
      <c r="G543" s="306"/>
      <c r="H543" s="326"/>
      <c r="I543" s="326"/>
      <c r="J543" s="326"/>
    </row>
    <row r="544" spans="2:10" s="134" customFormat="1">
      <c r="B544" s="144"/>
      <c r="C544" s="305"/>
      <c r="D544" s="98"/>
      <c r="E544" s="305"/>
      <c r="F544" s="306"/>
      <c r="G544" s="306"/>
      <c r="H544" s="326"/>
      <c r="I544" s="326"/>
      <c r="J544" s="326"/>
    </row>
    <row r="545" spans="2:10" s="134" customFormat="1">
      <c r="B545" s="144"/>
      <c r="C545" s="305"/>
      <c r="D545" s="98"/>
      <c r="E545" s="305"/>
      <c r="F545" s="306"/>
      <c r="G545" s="306"/>
      <c r="H545" s="326"/>
      <c r="I545" s="326"/>
      <c r="J545" s="326"/>
    </row>
    <row r="546" spans="2:10" s="134" customFormat="1">
      <c r="B546" s="144"/>
      <c r="C546" s="305"/>
      <c r="D546" s="98"/>
      <c r="E546" s="305"/>
      <c r="F546" s="306"/>
      <c r="G546" s="306"/>
      <c r="H546" s="326"/>
      <c r="I546" s="326"/>
      <c r="J546" s="326"/>
    </row>
    <row r="547" spans="2:10" s="134" customFormat="1">
      <c r="B547" s="144"/>
      <c r="C547" s="305"/>
      <c r="D547" s="98"/>
      <c r="E547" s="305"/>
      <c r="F547" s="306"/>
      <c r="G547" s="306"/>
      <c r="H547" s="326"/>
      <c r="I547" s="326"/>
      <c r="J547" s="326"/>
    </row>
    <row r="548" spans="2:10" s="134" customFormat="1">
      <c r="B548" s="144"/>
      <c r="C548" s="305"/>
      <c r="D548" s="98"/>
      <c r="E548" s="305"/>
      <c r="F548" s="306"/>
      <c r="G548" s="306"/>
      <c r="H548" s="326"/>
      <c r="I548" s="326"/>
      <c r="J548" s="326"/>
    </row>
    <row r="549" spans="2:10" s="134" customFormat="1">
      <c r="B549" s="144"/>
      <c r="C549" s="305"/>
      <c r="D549" s="98"/>
      <c r="E549" s="305"/>
      <c r="F549" s="306"/>
      <c r="G549" s="306"/>
      <c r="H549" s="326"/>
      <c r="I549" s="326"/>
      <c r="J549" s="326"/>
    </row>
    <row r="550" spans="2:10" s="134" customFormat="1">
      <c r="B550" s="144"/>
      <c r="C550" s="305"/>
      <c r="D550" s="98"/>
      <c r="E550" s="305"/>
      <c r="F550" s="306"/>
      <c r="G550" s="306"/>
      <c r="H550" s="326"/>
      <c r="I550" s="326"/>
      <c r="J550" s="326"/>
    </row>
    <row r="551" spans="2:10" s="134" customFormat="1">
      <c r="B551" s="144"/>
      <c r="C551" s="305"/>
      <c r="D551" s="98"/>
      <c r="E551" s="305"/>
      <c r="F551" s="306"/>
      <c r="G551" s="306"/>
      <c r="H551" s="326"/>
      <c r="I551" s="326"/>
      <c r="J551" s="326"/>
    </row>
    <row r="552" spans="2:10" s="134" customFormat="1">
      <c r="B552" s="144"/>
      <c r="C552" s="305"/>
      <c r="D552" s="98"/>
      <c r="E552" s="305"/>
      <c r="F552" s="306"/>
      <c r="G552" s="306"/>
      <c r="H552" s="326"/>
      <c r="I552" s="326"/>
      <c r="J552" s="326"/>
    </row>
    <row r="553" spans="2:10" s="134" customFormat="1">
      <c r="B553" s="144"/>
      <c r="C553" s="305"/>
      <c r="D553" s="98"/>
      <c r="E553" s="305"/>
      <c r="F553" s="306"/>
      <c r="G553" s="306"/>
      <c r="H553" s="326"/>
      <c r="I553" s="326"/>
      <c r="J553" s="326"/>
    </row>
    <row r="554" spans="2:10" s="134" customFormat="1">
      <c r="B554" s="144"/>
      <c r="C554" s="305"/>
      <c r="D554" s="98"/>
      <c r="E554" s="305"/>
      <c r="F554" s="306"/>
      <c r="G554" s="306"/>
      <c r="H554" s="326"/>
      <c r="I554" s="326"/>
      <c r="J554" s="326"/>
    </row>
    <row r="555" spans="2:10" s="134" customFormat="1">
      <c r="B555" s="144"/>
      <c r="C555" s="305"/>
      <c r="D555" s="98"/>
      <c r="E555" s="305"/>
      <c r="F555" s="306"/>
      <c r="G555" s="306"/>
      <c r="H555" s="326"/>
      <c r="I555" s="326"/>
      <c r="J555" s="326"/>
    </row>
    <row r="556" spans="2:10" s="134" customFormat="1">
      <c r="B556" s="144"/>
      <c r="C556" s="305"/>
      <c r="D556" s="98"/>
      <c r="E556" s="305"/>
      <c r="F556" s="306"/>
      <c r="G556" s="306"/>
      <c r="H556" s="326"/>
      <c r="I556" s="326"/>
      <c r="J556" s="326"/>
    </row>
    <row r="557" spans="2:10" s="134" customFormat="1">
      <c r="B557" s="144"/>
      <c r="C557" s="305"/>
      <c r="D557" s="98"/>
      <c r="E557" s="305"/>
      <c r="F557" s="306"/>
      <c r="G557" s="306"/>
      <c r="H557" s="326"/>
      <c r="I557" s="326"/>
      <c r="J557" s="326"/>
    </row>
    <row r="558" spans="2:10" s="134" customFormat="1">
      <c r="B558" s="144"/>
      <c r="C558" s="305"/>
      <c r="D558" s="98"/>
      <c r="E558" s="305"/>
      <c r="F558" s="306"/>
      <c r="G558" s="306"/>
      <c r="H558" s="326"/>
      <c r="I558" s="326"/>
      <c r="J558" s="326"/>
    </row>
    <row r="559" spans="2:10" s="134" customFormat="1">
      <c r="B559" s="144"/>
      <c r="C559" s="305"/>
      <c r="D559" s="98"/>
      <c r="E559" s="305"/>
      <c r="F559" s="306"/>
      <c r="G559" s="306"/>
      <c r="H559" s="326"/>
      <c r="I559" s="326"/>
      <c r="J559" s="326"/>
    </row>
    <row r="560" spans="2:10" s="134" customFormat="1">
      <c r="B560" s="144"/>
      <c r="C560" s="305"/>
      <c r="D560" s="98"/>
      <c r="E560" s="305"/>
      <c r="F560" s="306"/>
      <c r="G560" s="306"/>
      <c r="H560" s="326"/>
      <c r="I560" s="326"/>
      <c r="J560" s="326"/>
    </row>
    <row r="561" spans="2:10" s="134" customFormat="1">
      <c r="B561" s="144"/>
      <c r="C561" s="305"/>
      <c r="D561" s="98"/>
      <c r="E561" s="305"/>
      <c r="F561" s="306"/>
      <c r="G561" s="306"/>
      <c r="H561" s="326"/>
      <c r="I561" s="326"/>
      <c r="J561" s="326"/>
    </row>
    <row r="562" spans="2:10" s="134" customFormat="1">
      <c r="B562" s="144"/>
      <c r="C562" s="305"/>
      <c r="D562" s="98"/>
      <c r="E562" s="305"/>
      <c r="F562" s="306"/>
      <c r="G562" s="306"/>
      <c r="H562" s="326"/>
      <c r="I562" s="326"/>
      <c r="J562" s="326"/>
    </row>
    <row r="563" spans="2:10" s="134" customFormat="1">
      <c r="B563" s="144"/>
      <c r="C563" s="305"/>
      <c r="D563" s="98"/>
      <c r="E563" s="305"/>
      <c r="F563" s="306"/>
      <c r="G563" s="306"/>
      <c r="H563" s="326"/>
      <c r="I563" s="326"/>
      <c r="J563" s="326"/>
    </row>
    <row r="564" spans="2:10" s="134" customFormat="1">
      <c r="B564" s="144"/>
      <c r="C564" s="305"/>
      <c r="D564" s="98"/>
      <c r="E564" s="305"/>
      <c r="F564" s="306"/>
      <c r="G564" s="306"/>
      <c r="H564" s="326"/>
      <c r="I564" s="326"/>
      <c r="J564" s="326"/>
    </row>
    <row r="565" spans="2:10" s="134" customFormat="1">
      <c r="B565" s="144"/>
      <c r="C565" s="305"/>
      <c r="D565" s="98"/>
      <c r="E565" s="305"/>
      <c r="F565" s="306"/>
      <c r="G565" s="306"/>
      <c r="H565" s="326"/>
      <c r="I565" s="326"/>
      <c r="J565" s="326"/>
    </row>
    <row r="566" spans="2:10" s="134" customFormat="1">
      <c r="B566" s="144"/>
      <c r="C566" s="305"/>
      <c r="D566" s="98"/>
      <c r="E566" s="305"/>
      <c r="F566" s="306"/>
      <c r="G566" s="306"/>
      <c r="H566" s="326"/>
      <c r="I566" s="326"/>
      <c r="J566" s="326"/>
    </row>
    <row r="567" spans="2:10" s="134" customFormat="1">
      <c r="B567" s="144"/>
      <c r="C567" s="305"/>
      <c r="D567" s="98"/>
      <c r="E567" s="305"/>
      <c r="F567" s="306"/>
      <c r="G567" s="306"/>
      <c r="H567" s="326"/>
      <c r="I567" s="326"/>
      <c r="J567" s="326"/>
    </row>
    <row r="568" spans="2:10" s="134" customFormat="1">
      <c r="B568" s="144"/>
      <c r="C568" s="305"/>
      <c r="D568" s="98"/>
      <c r="E568" s="305"/>
      <c r="F568" s="306"/>
      <c r="G568" s="306"/>
      <c r="H568" s="326"/>
      <c r="I568" s="326"/>
      <c r="J568" s="326"/>
    </row>
    <row r="569" spans="2:10" s="134" customFormat="1">
      <c r="B569" s="144"/>
      <c r="C569" s="305"/>
      <c r="D569" s="98"/>
      <c r="E569" s="305"/>
      <c r="F569" s="306"/>
      <c r="G569" s="306"/>
      <c r="H569" s="326"/>
      <c r="I569" s="326"/>
      <c r="J569" s="326"/>
    </row>
    <row r="570" spans="2:10" s="134" customFormat="1">
      <c r="B570" s="144"/>
      <c r="C570" s="305"/>
      <c r="D570" s="98"/>
      <c r="E570" s="305"/>
      <c r="F570" s="306"/>
      <c r="G570" s="306"/>
      <c r="H570" s="326"/>
      <c r="I570" s="326"/>
      <c r="J570" s="326"/>
    </row>
    <row r="571" spans="2:10" s="134" customFormat="1">
      <c r="B571" s="144"/>
      <c r="C571" s="305"/>
      <c r="D571" s="98"/>
      <c r="E571" s="305"/>
      <c r="F571" s="306"/>
      <c r="G571" s="306"/>
      <c r="H571" s="326"/>
      <c r="I571" s="326"/>
      <c r="J571" s="326"/>
    </row>
    <row r="572" spans="2:10" s="134" customFormat="1">
      <c r="B572" s="144"/>
      <c r="C572" s="305"/>
      <c r="D572" s="98"/>
      <c r="E572" s="305"/>
      <c r="F572" s="306"/>
      <c r="G572" s="306"/>
      <c r="H572" s="326"/>
      <c r="I572" s="326"/>
      <c r="J572" s="326"/>
    </row>
    <row r="573" spans="2:10" s="134" customFormat="1">
      <c r="B573" s="144"/>
      <c r="C573" s="305"/>
      <c r="D573" s="98"/>
      <c r="E573" s="305"/>
      <c r="F573" s="306"/>
      <c r="G573" s="306"/>
      <c r="H573" s="326"/>
      <c r="I573" s="326"/>
      <c r="J573" s="326"/>
    </row>
    <row r="574" spans="2:10" s="134" customFormat="1">
      <c r="B574" s="144"/>
      <c r="C574" s="305"/>
      <c r="D574" s="98"/>
      <c r="E574" s="305"/>
      <c r="F574" s="306"/>
      <c r="G574" s="306"/>
      <c r="H574" s="326"/>
      <c r="I574" s="326"/>
      <c r="J574" s="326"/>
    </row>
    <row r="575" spans="2:10" s="134" customFormat="1">
      <c r="B575" s="144"/>
      <c r="C575" s="305"/>
      <c r="D575" s="98"/>
      <c r="E575" s="305"/>
      <c r="F575" s="306"/>
      <c r="G575" s="306"/>
      <c r="H575" s="326"/>
      <c r="I575" s="326"/>
      <c r="J575" s="326"/>
    </row>
    <row r="576" spans="2:10" s="134" customFormat="1">
      <c r="B576" s="144"/>
      <c r="C576" s="305"/>
      <c r="D576" s="98"/>
      <c r="E576" s="305"/>
      <c r="F576" s="306"/>
      <c r="G576" s="306"/>
      <c r="H576" s="326"/>
      <c r="I576" s="326"/>
      <c r="J576" s="326"/>
    </row>
    <row r="577" spans="2:10" s="134" customFormat="1">
      <c r="B577" s="144"/>
      <c r="C577" s="305"/>
      <c r="D577" s="98"/>
      <c r="E577" s="305"/>
      <c r="F577" s="306"/>
      <c r="G577" s="306"/>
      <c r="H577" s="326"/>
      <c r="I577" s="326"/>
      <c r="J577" s="326"/>
    </row>
    <row r="578" spans="2:10" s="134" customFormat="1">
      <c r="B578" s="144"/>
      <c r="C578" s="305"/>
      <c r="D578" s="98"/>
      <c r="E578" s="305"/>
      <c r="F578" s="306"/>
      <c r="G578" s="306"/>
      <c r="H578" s="326"/>
      <c r="I578" s="326"/>
      <c r="J578" s="326"/>
    </row>
    <row r="579" spans="2:10" s="134" customFormat="1">
      <c r="B579" s="144"/>
      <c r="C579" s="305"/>
      <c r="D579" s="98"/>
      <c r="E579" s="305"/>
      <c r="F579" s="306"/>
      <c r="G579" s="306"/>
      <c r="H579" s="326"/>
      <c r="I579" s="326"/>
      <c r="J579" s="326"/>
    </row>
    <row r="580" spans="2:10" s="134" customFormat="1">
      <c r="B580" s="144"/>
      <c r="C580" s="305"/>
      <c r="D580" s="98"/>
      <c r="E580" s="305"/>
      <c r="F580" s="306"/>
      <c r="G580" s="306"/>
      <c r="H580" s="326"/>
      <c r="I580" s="326"/>
      <c r="J580" s="326"/>
    </row>
    <row r="581" spans="2:10" s="134" customFormat="1">
      <c r="B581" s="144"/>
      <c r="C581" s="305"/>
      <c r="D581" s="98"/>
      <c r="E581" s="305"/>
      <c r="F581" s="306"/>
      <c r="G581" s="306"/>
      <c r="H581" s="326"/>
      <c r="I581" s="326"/>
      <c r="J581" s="326"/>
    </row>
    <row r="582" spans="2:10" s="134" customFormat="1">
      <c r="B582" s="144"/>
      <c r="C582" s="305"/>
      <c r="D582" s="98"/>
      <c r="E582" s="305"/>
      <c r="F582" s="306"/>
      <c r="G582" s="306"/>
      <c r="H582" s="326"/>
      <c r="I582" s="326"/>
      <c r="J582" s="326"/>
    </row>
    <row r="583" spans="2:10" s="134" customFormat="1">
      <c r="B583" s="144"/>
      <c r="C583" s="305"/>
      <c r="D583" s="98"/>
      <c r="E583" s="305"/>
      <c r="F583" s="306"/>
      <c r="G583" s="306"/>
      <c r="H583" s="326"/>
      <c r="I583" s="326"/>
      <c r="J583" s="326"/>
    </row>
    <row r="584" spans="2:10" s="134" customFormat="1">
      <c r="B584" s="144"/>
      <c r="C584" s="305"/>
      <c r="D584" s="98"/>
      <c r="E584" s="305"/>
      <c r="F584" s="306"/>
      <c r="G584" s="306"/>
      <c r="H584" s="326"/>
      <c r="I584" s="326"/>
      <c r="J584" s="326"/>
    </row>
    <row r="585" spans="2:10" s="134" customFormat="1">
      <c r="B585" s="144"/>
      <c r="C585" s="305"/>
      <c r="D585" s="98"/>
      <c r="E585" s="305"/>
      <c r="F585" s="306"/>
      <c r="G585" s="306"/>
      <c r="H585" s="326"/>
      <c r="I585" s="326"/>
      <c r="J585" s="326"/>
    </row>
    <row r="586" spans="2:10" s="134" customFormat="1">
      <c r="B586" s="144"/>
      <c r="C586" s="305"/>
      <c r="D586" s="98"/>
      <c r="E586" s="305"/>
      <c r="F586" s="306"/>
      <c r="G586" s="306"/>
      <c r="H586" s="326"/>
      <c r="I586" s="326"/>
      <c r="J586" s="326"/>
    </row>
    <row r="587" spans="2:10" s="134" customFormat="1">
      <c r="B587" s="144"/>
      <c r="C587" s="305"/>
      <c r="D587" s="98"/>
      <c r="E587" s="305"/>
      <c r="F587" s="306"/>
      <c r="G587" s="306"/>
      <c r="H587" s="326"/>
      <c r="I587" s="326"/>
      <c r="J587" s="326"/>
    </row>
    <row r="588" spans="2:10" s="134" customFormat="1">
      <c r="B588" s="144"/>
      <c r="C588" s="305"/>
      <c r="D588" s="98"/>
      <c r="E588" s="305"/>
      <c r="F588" s="306"/>
      <c r="G588" s="306"/>
      <c r="H588" s="326"/>
      <c r="I588" s="326"/>
      <c r="J588" s="326"/>
    </row>
    <row r="589" spans="2:10" s="134" customFormat="1">
      <c r="B589" s="144"/>
      <c r="C589" s="305"/>
      <c r="D589" s="98"/>
      <c r="E589" s="305"/>
      <c r="F589" s="306"/>
      <c r="G589" s="306"/>
      <c r="H589" s="326"/>
      <c r="I589" s="326"/>
      <c r="J589" s="326"/>
    </row>
    <row r="590" spans="2:10" s="134" customFormat="1">
      <c r="B590" s="144"/>
      <c r="C590" s="305"/>
      <c r="D590" s="98"/>
      <c r="E590" s="305"/>
      <c r="F590" s="306"/>
      <c r="G590" s="306"/>
      <c r="H590" s="326"/>
      <c r="I590" s="326"/>
      <c r="J590" s="326"/>
    </row>
    <row r="591" spans="2:10" s="134" customFormat="1">
      <c r="B591" s="144"/>
      <c r="C591" s="305"/>
      <c r="D591" s="98"/>
      <c r="E591" s="305"/>
      <c r="F591" s="306"/>
      <c r="G591" s="306"/>
      <c r="H591" s="326"/>
      <c r="I591" s="326"/>
      <c r="J591" s="326"/>
    </row>
    <row r="592" spans="2:10" s="134" customFormat="1">
      <c r="B592" s="144"/>
      <c r="C592" s="305"/>
      <c r="D592" s="98"/>
      <c r="E592" s="305"/>
      <c r="F592" s="306"/>
      <c r="G592" s="306"/>
      <c r="H592" s="326"/>
      <c r="I592" s="326"/>
      <c r="J592" s="326"/>
    </row>
    <row r="593" spans="2:10" s="134" customFormat="1">
      <c r="B593" s="144"/>
      <c r="C593" s="305"/>
      <c r="D593" s="98"/>
      <c r="E593" s="305"/>
      <c r="F593" s="306"/>
      <c r="G593" s="306"/>
      <c r="H593" s="326"/>
      <c r="I593" s="326"/>
      <c r="J593" s="326"/>
    </row>
    <row r="594" spans="2:10" s="134" customFormat="1">
      <c r="B594" s="144"/>
      <c r="C594" s="305"/>
      <c r="D594" s="98"/>
      <c r="E594" s="305"/>
      <c r="F594" s="306"/>
      <c r="G594" s="306"/>
      <c r="H594" s="326"/>
      <c r="I594" s="326"/>
      <c r="J594" s="326"/>
    </row>
    <row r="595" spans="2:10" s="134" customFormat="1">
      <c r="B595" s="144"/>
      <c r="C595" s="305"/>
      <c r="D595" s="98"/>
      <c r="E595" s="305"/>
      <c r="F595" s="306"/>
      <c r="G595" s="306"/>
      <c r="H595" s="326"/>
      <c r="I595" s="326"/>
      <c r="J595" s="326"/>
    </row>
    <row r="596" spans="2:10" s="134" customFormat="1">
      <c r="B596" s="144"/>
      <c r="C596" s="305"/>
      <c r="D596" s="98"/>
      <c r="E596" s="305"/>
      <c r="F596" s="306"/>
      <c r="G596" s="306"/>
      <c r="H596" s="326"/>
      <c r="I596" s="326"/>
      <c r="J596" s="326"/>
    </row>
    <row r="597" spans="2:10" s="134" customFormat="1">
      <c r="B597" s="144"/>
      <c r="C597" s="305"/>
      <c r="D597" s="98"/>
      <c r="E597" s="305"/>
      <c r="F597" s="306"/>
      <c r="G597" s="306"/>
      <c r="H597" s="326"/>
      <c r="I597" s="326"/>
      <c r="J597" s="326"/>
    </row>
    <row r="598" spans="2:10" s="134" customFormat="1">
      <c r="B598" s="144"/>
      <c r="C598" s="305"/>
      <c r="D598" s="98"/>
      <c r="E598" s="305"/>
      <c r="F598" s="306"/>
      <c r="G598" s="306"/>
      <c r="H598" s="326"/>
      <c r="I598" s="326"/>
      <c r="J598" s="326"/>
    </row>
    <row r="599" spans="2:10" s="134" customFormat="1">
      <c r="B599" s="144"/>
      <c r="C599" s="305"/>
      <c r="D599" s="98"/>
      <c r="E599" s="305"/>
      <c r="F599" s="306"/>
      <c r="G599" s="306"/>
      <c r="H599" s="326"/>
      <c r="I599" s="326"/>
      <c r="J599" s="326"/>
    </row>
    <row r="600" spans="2:10" s="134" customFormat="1">
      <c r="B600" s="144"/>
      <c r="C600" s="305"/>
      <c r="D600" s="98"/>
      <c r="E600" s="305"/>
      <c r="F600" s="306"/>
      <c r="G600" s="306"/>
      <c r="H600" s="326"/>
      <c r="I600" s="326"/>
      <c r="J600" s="326"/>
    </row>
    <row r="601" spans="2:10" s="134" customFormat="1">
      <c r="B601" s="144"/>
      <c r="C601" s="305"/>
      <c r="D601" s="98"/>
      <c r="E601" s="305"/>
      <c r="F601" s="306"/>
      <c r="G601" s="306"/>
      <c r="H601" s="326"/>
      <c r="I601" s="326"/>
      <c r="J601" s="326"/>
    </row>
    <row r="602" spans="2:10" s="134" customFormat="1">
      <c r="B602" s="144"/>
      <c r="C602" s="305"/>
      <c r="D602" s="98"/>
      <c r="E602" s="305"/>
      <c r="F602" s="306"/>
      <c r="G602" s="306"/>
      <c r="H602" s="326"/>
      <c r="I602" s="326"/>
      <c r="J602" s="326"/>
    </row>
    <row r="603" spans="2:10" s="134" customFormat="1">
      <c r="B603" s="144"/>
      <c r="C603" s="305"/>
      <c r="D603" s="98"/>
      <c r="E603" s="305"/>
      <c r="F603" s="306"/>
      <c r="G603" s="306"/>
      <c r="H603" s="326"/>
      <c r="I603" s="326"/>
      <c r="J603" s="326"/>
    </row>
    <row r="604" spans="2:10" s="134" customFormat="1">
      <c r="B604" s="144"/>
      <c r="C604" s="305"/>
      <c r="D604" s="98"/>
      <c r="E604" s="305"/>
      <c r="F604" s="306"/>
      <c r="G604" s="306"/>
      <c r="H604" s="326"/>
      <c r="I604" s="326"/>
      <c r="J604" s="326"/>
    </row>
    <row r="605" spans="2:10" s="134" customFormat="1">
      <c r="B605" s="144"/>
      <c r="C605" s="305"/>
      <c r="D605" s="98"/>
      <c r="E605" s="305"/>
      <c r="F605" s="306"/>
      <c r="G605" s="306"/>
      <c r="H605" s="326"/>
      <c r="I605" s="326"/>
      <c r="J605" s="326"/>
    </row>
    <row r="606" spans="2:10" s="134" customFormat="1">
      <c r="B606" s="144"/>
      <c r="C606" s="305"/>
      <c r="D606" s="98"/>
      <c r="E606" s="305"/>
      <c r="F606" s="306"/>
      <c r="G606" s="306"/>
      <c r="H606" s="326"/>
      <c r="I606" s="326"/>
      <c r="J606" s="326"/>
    </row>
    <row r="607" spans="2:10" s="134" customFormat="1">
      <c r="B607" s="144"/>
      <c r="C607" s="305"/>
      <c r="D607" s="98"/>
      <c r="E607" s="305"/>
      <c r="F607" s="306"/>
      <c r="G607" s="306"/>
      <c r="H607" s="326"/>
      <c r="I607" s="326"/>
      <c r="J607" s="326"/>
    </row>
    <row r="608" spans="2:10" s="134" customFormat="1">
      <c r="B608" s="144"/>
      <c r="C608" s="305"/>
      <c r="D608" s="98"/>
      <c r="E608" s="305"/>
      <c r="F608" s="306"/>
      <c r="G608" s="306"/>
      <c r="H608" s="326"/>
      <c r="I608" s="326"/>
      <c r="J608" s="326"/>
    </row>
    <row r="609" spans="2:10" s="134" customFormat="1">
      <c r="B609" s="144"/>
      <c r="C609" s="305"/>
      <c r="D609" s="98"/>
      <c r="E609" s="305"/>
      <c r="F609" s="306"/>
      <c r="G609" s="306"/>
      <c r="H609" s="326"/>
      <c r="I609" s="326"/>
      <c r="J609" s="326"/>
    </row>
    <row r="610" spans="2:10" s="134" customFormat="1">
      <c r="B610" s="144"/>
      <c r="C610" s="305"/>
      <c r="D610" s="98"/>
      <c r="E610" s="305"/>
      <c r="F610" s="306"/>
      <c r="G610" s="306"/>
      <c r="H610" s="326"/>
      <c r="I610" s="326"/>
      <c r="J610" s="326"/>
    </row>
    <row r="611" spans="2:10" s="134" customFormat="1">
      <c r="B611" s="144"/>
      <c r="C611" s="305"/>
      <c r="D611" s="98"/>
      <c r="E611" s="305"/>
      <c r="F611" s="306"/>
      <c r="G611" s="306"/>
      <c r="H611" s="326"/>
      <c r="I611" s="326"/>
      <c r="J611" s="326"/>
    </row>
    <row r="612" spans="2:10" s="134" customFormat="1">
      <c r="B612" s="144"/>
      <c r="C612" s="305"/>
      <c r="D612" s="98"/>
      <c r="E612" s="305"/>
      <c r="F612" s="306"/>
      <c r="G612" s="306"/>
      <c r="H612" s="326"/>
      <c r="I612" s="326"/>
      <c r="J612" s="326"/>
    </row>
    <row r="613" spans="2:10" s="134" customFormat="1">
      <c r="B613" s="144"/>
      <c r="C613" s="305"/>
      <c r="D613" s="98"/>
      <c r="E613" s="305"/>
      <c r="F613" s="306"/>
      <c r="G613" s="306"/>
      <c r="H613" s="326"/>
      <c r="I613" s="326"/>
      <c r="J613" s="326"/>
    </row>
    <row r="614" spans="2:10" s="134" customFormat="1">
      <c r="B614" s="144"/>
      <c r="C614" s="305"/>
      <c r="D614" s="98"/>
      <c r="E614" s="305"/>
      <c r="F614" s="306"/>
      <c r="G614" s="306"/>
      <c r="H614" s="326"/>
      <c r="I614" s="326"/>
      <c r="J614" s="326"/>
    </row>
    <row r="615" spans="2:10" s="134" customFormat="1">
      <c r="B615" s="144"/>
      <c r="C615" s="305"/>
      <c r="D615" s="98"/>
      <c r="E615" s="305"/>
      <c r="F615" s="306"/>
      <c r="G615" s="306"/>
      <c r="H615" s="326"/>
      <c r="I615" s="326"/>
      <c r="J615" s="326"/>
    </row>
    <row r="616" spans="2:10" s="134" customFormat="1">
      <c r="B616" s="144"/>
      <c r="C616" s="305"/>
      <c r="D616" s="98"/>
      <c r="E616" s="305"/>
      <c r="F616" s="306"/>
      <c r="G616" s="306"/>
      <c r="H616" s="326"/>
      <c r="I616" s="326"/>
      <c r="J616" s="326"/>
    </row>
    <row r="617" spans="2:10" s="134" customFormat="1">
      <c r="B617" s="144"/>
      <c r="C617" s="305"/>
      <c r="D617" s="98"/>
      <c r="E617" s="305"/>
      <c r="F617" s="306"/>
      <c r="G617" s="306"/>
      <c r="H617" s="326"/>
      <c r="I617" s="326"/>
      <c r="J617" s="326"/>
    </row>
    <row r="618" spans="2:10" s="134" customFormat="1">
      <c r="B618" s="144"/>
      <c r="C618" s="305"/>
      <c r="D618" s="98"/>
      <c r="E618" s="305"/>
      <c r="F618" s="306"/>
      <c r="G618" s="306"/>
      <c r="H618" s="326"/>
      <c r="I618" s="326"/>
      <c r="J618" s="326"/>
    </row>
    <row r="619" spans="2:10" s="134" customFormat="1">
      <c r="B619" s="144"/>
      <c r="C619" s="305"/>
      <c r="D619" s="98"/>
      <c r="E619" s="305"/>
      <c r="F619" s="306"/>
      <c r="G619" s="306"/>
      <c r="H619" s="326"/>
      <c r="I619" s="326"/>
      <c r="J619" s="326"/>
    </row>
    <row r="620" spans="2:10" s="134" customFormat="1">
      <c r="B620" s="144"/>
      <c r="C620" s="305"/>
      <c r="D620" s="98"/>
      <c r="E620" s="305"/>
      <c r="F620" s="306"/>
      <c r="G620" s="306"/>
      <c r="H620" s="326"/>
      <c r="I620" s="326"/>
      <c r="J620" s="326"/>
    </row>
    <row r="621" spans="2:10" s="134" customFormat="1">
      <c r="B621" s="144"/>
      <c r="C621" s="305"/>
      <c r="D621" s="98"/>
      <c r="E621" s="305"/>
      <c r="F621" s="306"/>
      <c r="G621" s="306"/>
      <c r="H621" s="326"/>
      <c r="I621" s="326"/>
      <c r="J621" s="326"/>
    </row>
    <row r="622" spans="2:10" s="134" customFormat="1">
      <c r="B622" s="144"/>
      <c r="C622" s="305"/>
      <c r="D622" s="98"/>
      <c r="E622" s="305"/>
      <c r="F622" s="306"/>
      <c r="G622" s="306"/>
      <c r="H622" s="326"/>
      <c r="I622" s="326"/>
      <c r="J622" s="326"/>
    </row>
    <row r="623" spans="2:10" s="134" customFormat="1">
      <c r="B623" s="144"/>
      <c r="C623" s="305"/>
      <c r="D623" s="98"/>
      <c r="E623" s="305"/>
      <c r="F623" s="306"/>
      <c r="G623" s="306"/>
      <c r="H623" s="326"/>
      <c r="I623" s="326"/>
      <c r="J623" s="326"/>
    </row>
    <row r="624" spans="2:10" s="134" customFormat="1">
      <c r="B624" s="144"/>
      <c r="C624" s="305"/>
      <c r="D624" s="98"/>
      <c r="E624" s="305"/>
      <c r="F624" s="306"/>
      <c r="G624" s="306"/>
      <c r="H624" s="326"/>
      <c r="I624" s="326"/>
      <c r="J624" s="326"/>
    </row>
    <row r="625" spans="2:10" s="134" customFormat="1">
      <c r="B625" s="144"/>
      <c r="C625" s="305"/>
      <c r="D625" s="98"/>
      <c r="E625" s="305"/>
      <c r="F625" s="306"/>
      <c r="G625" s="306"/>
      <c r="H625" s="326"/>
      <c r="I625" s="326"/>
      <c r="J625" s="326"/>
    </row>
    <row r="626" spans="2:10" s="134" customFormat="1">
      <c r="B626" s="144"/>
      <c r="C626" s="305"/>
      <c r="D626" s="98"/>
      <c r="E626" s="305"/>
      <c r="F626" s="306"/>
      <c r="G626" s="306"/>
      <c r="H626" s="326"/>
      <c r="I626" s="326"/>
      <c r="J626" s="326"/>
    </row>
    <row r="627" spans="2:10" s="134" customFormat="1">
      <c r="B627" s="144"/>
      <c r="C627" s="305"/>
      <c r="D627" s="98"/>
      <c r="E627" s="305"/>
      <c r="F627" s="306"/>
      <c r="G627" s="306"/>
      <c r="H627" s="326"/>
      <c r="I627" s="326"/>
      <c r="J627" s="326"/>
    </row>
    <row r="628" spans="2:10" s="134" customFormat="1">
      <c r="B628" s="144"/>
      <c r="C628" s="305"/>
      <c r="D628" s="98"/>
      <c r="E628" s="305"/>
      <c r="F628" s="306"/>
      <c r="G628" s="306"/>
      <c r="H628" s="326"/>
      <c r="I628" s="326"/>
      <c r="J628" s="326"/>
    </row>
    <row r="629" spans="2:10" s="134" customFormat="1">
      <c r="B629" s="144"/>
      <c r="C629" s="305"/>
      <c r="D629" s="98"/>
      <c r="E629" s="305"/>
      <c r="F629" s="306"/>
      <c r="G629" s="306"/>
      <c r="H629" s="326"/>
      <c r="I629" s="326"/>
      <c r="J629" s="326"/>
    </row>
    <row r="630" spans="2:10" s="134" customFormat="1">
      <c r="B630" s="144"/>
      <c r="C630" s="305"/>
      <c r="D630" s="98"/>
      <c r="E630" s="305"/>
      <c r="F630" s="306"/>
      <c r="G630" s="306"/>
      <c r="H630" s="326"/>
      <c r="I630" s="326"/>
      <c r="J630" s="326"/>
    </row>
    <row r="631" spans="2:10" s="134" customFormat="1">
      <c r="B631" s="144"/>
      <c r="C631" s="305"/>
      <c r="D631" s="98"/>
      <c r="E631" s="305"/>
      <c r="F631" s="306"/>
      <c r="G631" s="306"/>
      <c r="H631" s="326"/>
      <c r="I631" s="326"/>
      <c r="J631" s="326"/>
    </row>
    <row r="632" spans="2:10" s="134" customFormat="1">
      <c r="B632" s="144"/>
      <c r="C632" s="305"/>
      <c r="D632" s="98"/>
      <c r="E632" s="305"/>
      <c r="F632" s="306"/>
      <c r="G632" s="306"/>
      <c r="H632" s="326"/>
      <c r="I632" s="326"/>
      <c r="J632" s="326"/>
    </row>
    <row r="633" spans="2:10" s="134" customFormat="1">
      <c r="B633" s="144"/>
      <c r="C633" s="305"/>
      <c r="D633" s="98"/>
      <c r="E633" s="305"/>
      <c r="F633" s="306"/>
      <c r="G633" s="306"/>
      <c r="H633" s="326"/>
      <c r="I633" s="326"/>
      <c r="J633" s="326"/>
    </row>
    <row r="634" spans="2:10" s="134" customFormat="1">
      <c r="B634" s="144"/>
      <c r="C634" s="305"/>
      <c r="D634" s="98"/>
      <c r="E634" s="305"/>
      <c r="F634" s="306"/>
      <c r="G634" s="306"/>
      <c r="H634" s="326"/>
      <c r="I634" s="326"/>
      <c r="J634" s="326"/>
    </row>
    <row r="635" spans="2:10" s="134" customFormat="1">
      <c r="B635" s="144"/>
      <c r="C635" s="305"/>
      <c r="D635" s="98"/>
      <c r="E635" s="305"/>
      <c r="F635" s="306"/>
      <c r="G635" s="306"/>
      <c r="H635" s="326"/>
      <c r="I635" s="326"/>
      <c r="J635" s="326"/>
    </row>
    <row r="636" spans="2:10" s="134" customFormat="1">
      <c r="B636" s="144"/>
      <c r="C636" s="305"/>
      <c r="D636" s="98"/>
      <c r="E636" s="305"/>
      <c r="F636" s="306"/>
      <c r="G636" s="306"/>
      <c r="H636" s="326"/>
      <c r="I636" s="326"/>
      <c r="J636" s="326"/>
    </row>
    <row r="637" spans="2:10" s="134" customFormat="1">
      <c r="B637" s="144"/>
      <c r="C637" s="305"/>
      <c r="D637" s="98"/>
      <c r="E637" s="305"/>
      <c r="F637" s="306"/>
      <c r="G637" s="306"/>
      <c r="H637" s="326"/>
      <c r="I637" s="326"/>
      <c r="J637" s="326"/>
    </row>
    <row r="638" spans="2:10" s="134" customFormat="1">
      <c r="B638" s="144"/>
      <c r="C638" s="305"/>
      <c r="D638" s="98"/>
      <c r="E638" s="305"/>
      <c r="F638" s="306"/>
      <c r="G638" s="306"/>
      <c r="H638" s="326"/>
      <c r="I638" s="326"/>
      <c r="J638" s="326"/>
    </row>
    <row r="639" spans="2:10" s="134" customFormat="1">
      <c r="B639" s="144"/>
      <c r="C639" s="305"/>
      <c r="D639" s="98"/>
      <c r="E639" s="305"/>
      <c r="F639" s="306"/>
      <c r="G639" s="306"/>
      <c r="H639" s="326"/>
      <c r="I639" s="326"/>
      <c r="J639" s="326"/>
    </row>
    <row r="640" spans="2:10" s="134" customFormat="1">
      <c r="B640" s="144"/>
      <c r="C640" s="305"/>
      <c r="D640" s="98"/>
      <c r="E640" s="305"/>
      <c r="F640" s="306"/>
      <c r="G640" s="306"/>
      <c r="H640" s="326"/>
      <c r="I640" s="326"/>
      <c r="J640" s="326"/>
    </row>
    <row r="641" spans="2:10" s="134" customFormat="1">
      <c r="B641" s="144"/>
      <c r="C641" s="305"/>
      <c r="D641" s="98"/>
      <c r="E641" s="305"/>
      <c r="F641" s="306"/>
      <c r="G641" s="306"/>
      <c r="H641" s="326"/>
      <c r="I641" s="326"/>
      <c r="J641" s="326"/>
    </row>
    <row r="642" spans="2:10" s="134" customFormat="1">
      <c r="B642" s="144"/>
      <c r="C642" s="305"/>
      <c r="D642" s="98"/>
      <c r="E642" s="305"/>
      <c r="F642" s="306"/>
      <c r="G642" s="306"/>
      <c r="H642" s="326"/>
      <c r="I642" s="326"/>
      <c r="J642" s="326"/>
    </row>
    <row r="643" spans="2:10" s="134" customFormat="1">
      <c r="B643" s="144"/>
      <c r="C643" s="305"/>
      <c r="D643" s="98"/>
      <c r="E643" s="305"/>
      <c r="F643" s="306"/>
      <c r="G643" s="306"/>
      <c r="H643" s="326"/>
      <c r="I643" s="326"/>
      <c r="J643" s="326"/>
    </row>
    <row r="644" spans="2:10" s="134" customFormat="1">
      <c r="B644" s="144"/>
      <c r="C644" s="305"/>
      <c r="D644" s="98"/>
      <c r="E644" s="305"/>
      <c r="F644" s="306"/>
      <c r="G644" s="306"/>
      <c r="H644" s="326"/>
      <c r="I644" s="326"/>
      <c r="J644" s="326"/>
    </row>
    <row r="645" spans="2:10" s="134" customFormat="1">
      <c r="B645" s="144"/>
      <c r="C645" s="305"/>
      <c r="D645" s="98"/>
      <c r="E645" s="305"/>
      <c r="F645" s="306"/>
      <c r="G645" s="306"/>
      <c r="H645" s="326"/>
      <c r="I645" s="326"/>
      <c r="J645" s="326"/>
    </row>
    <row r="646" spans="2:10" s="134" customFormat="1">
      <c r="B646" s="144"/>
      <c r="C646" s="305"/>
      <c r="D646" s="98"/>
      <c r="E646" s="305"/>
      <c r="F646" s="306"/>
      <c r="G646" s="306"/>
      <c r="H646" s="326"/>
      <c r="I646" s="326"/>
      <c r="J646" s="326"/>
    </row>
    <row r="647" spans="2:10" s="134" customFormat="1">
      <c r="B647" s="144"/>
      <c r="C647" s="305"/>
      <c r="D647" s="98"/>
      <c r="E647" s="305"/>
      <c r="F647" s="306"/>
      <c r="G647" s="306"/>
      <c r="H647" s="326"/>
      <c r="I647" s="326"/>
      <c r="J647" s="326"/>
    </row>
    <row r="648" spans="2:10" s="134" customFormat="1">
      <c r="B648" s="144"/>
      <c r="C648" s="305"/>
      <c r="D648" s="98"/>
      <c r="E648" s="305"/>
      <c r="F648" s="306"/>
      <c r="G648" s="306"/>
      <c r="H648" s="326"/>
      <c r="I648" s="326"/>
      <c r="J648" s="326"/>
    </row>
    <row r="649" spans="2:10" s="134" customFormat="1">
      <c r="B649" s="144"/>
      <c r="C649" s="305"/>
      <c r="D649" s="98"/>
      <c r="E649" s="305"/>
      <c r="F649" s="306"/>
      <c r="G649" s="306"/>
      <c r="H649" s="326"/>
      <c r="I649" s="326"/>
      <c r="J649" s="326"/>
    </row>
    <row r="650" spans="2:10" s="134" customFormat="1">
      <c r="B650" s="144"/>
      <c r="C650" s="305"/>
      <c r="D650" s="98"/>
      <c r="E650" s="305"/>
      <c r="F650" s="306"/>
      <c r="G650" s="306"/>
      <c r="H650" s="326"/>
      <c r="I650" s="326"/>
      <c r="J650" s="326"/>
    </row>
    <row r="651" spans="2:10" s="134" customFormat="1">
      <c r="B651" s="144"/>
      <c r="C651" s="305"/>
      <c r="D651" s="98"/>
      <c r="E651" s="305"/>
      <c r="F651" s="306"/>
      <c r="G651" s="306"/>
      <c r="H651" s="326"/>
      <c r="I651" s="326"/>
      <c r="J651" s="326"/>
    </row>
    <row r="652" spans="2:10" s="134" customFormat="1">
      <c r="B652" s="144"/>
      <c r="C652" s="305"/>
      <c r="D652" s="98"/>
      <c r="E652" s="305"/>
      <c r="F652" s="306"/>
      <c r="G652" s="306"/>
      <c r="H652" s="326"/>
      <c r="I652" s="326"/>
      <c r="J652" s="326"/>
    </row>
    <row r="653" spans="2:10" s="134" customFormat="1">
      <c r="B653" s="144"/>
      <c r="C653" s="305"/>
      <c r="D653" s="98"/>
      <c r="E653" s="305"/>
      <c r="F653" s="306"/>
      <c r="G653" s="306"/>
      <c r="H653" s="326"/>
      <c r="I653" s="326"/>
      <c r="J653" s="326"/>
    </row>
    <row r="654" spans="2:10" s="134" customFormat="1">
      <c r="B654" s="144"/>
      <c r="C654" s="305"/>
      <c r="D654" s="98"/>
      <c r="E654" s="305"/>
      <c r="F654" s="306"/>
      <c r="G654" s="306"/>
      <c r="H654" s="326"/>
      <c r="I654" s="326"/>
      <c r="J654" s="326"/>
    </row>
    <row r="655" spans="2:10" s="134" customFormat="1">
      <c r="B655" s="144"/>
      <c r="C655" s="305"/>
      <c r="D655" s="98"/>
      <c r="E655" s="305"/>
      <c r="F655" s="306"/>
      <c r="G655" s="306"/>
      <c r="H655" s="326"/>
      <c r="I655" s="326"/>
      <c r="J655" s="326"/>
    </row>
    <row r="656" spans="2:10" s="134" customFormat="1">
      <c r="B656" s="144"/>
      <c r="C656" s="305"/>
      <c r="D656" s="98"/>
      <c r="E656" s="305"/>
      <c r="F656" s="306"/>
      <c r="G656" s="306"/>
      <c r="H656" s="326"/>
      <c r="I656" s="326"/>
      <c r="J656" s="326"/>
    </row>
    <row r="657" spans="2:10" s="134" customFormat="1">
      <c r="B657" s="144"/>
      <c r="C657" s="305"/>
      <c r="D657" s="98"/>
      <c r="E657" s="305"/>
      <c r="F657" s="306"/>
      <c r="G657" s="306"/>
      <c r="H657" s="326"/>
      <c r="I657" s="326"/>
      <c r="J657" s="326"/>
    </row>
    <row r="658" spans="2:10" s="134" customFormat="1">
      <c r="B658" s="144"/>
      <c r="C658" s="305"/>
      <c r="D658" s="98"/>
      <c r="E658" s="305"/>
      <c r="F658" s="306"/>
      <c r="G658" s="306"/>
      <c r="H658" s="326"/>
      <c r="I658" s="326"/>
      <c r="J658" s="326"/>
    </row>
    <row r="659" spans="2:10" s="134" customFormat="1">
      <c r="B659" s="144"/>
      <c r="C659" s="305"/>
      <c r="D659" s="98"/>
      <c r="E659" s="305"/>
      <c r="F659" s="306"/>
      <c r="G659" s="306"/>
      <c r="H659" s="326"/>
      <c r="I659" s="326"/>
      <c r="J659" s="326"/>
    </row>
    <row r="660" spans="2:10" s="134" customFormat="1">
      <c r="B660" s="144"/>
      <c r="C660" s="305"/>
      <c r="D660" s="98"/>
      <c r="E660" s="305"/>
      <c r="F660" s="306"/>
      <c r="G660" s="306"/>
      <c r="H660" s="326"/>
      <c r="I660" s="326"/>
      <c r="J660" s="326"/>
    </row>
    <row r="661" spans="2:10" s="134" customFormat="1">
      <c r="B661" s="144"/>
      <c r="C661" s="305"/>
      <c r="D661" s="98"/>
      <c r="E661" s="305"/>
      <c r="F661" s="306"/>
      <c r="G661" s="306"/>
      <c r="H661" s="326"/>
      <c r="I661" s="326"/>
      <c r="J661" s="326"/>
    </row>
    <row r="662" spans="2:10" s="134" customFormat="1">
      <c r="B662" s="144"/>
      <c r="C662" s="305"/>
      <c r="D662" s="98"/>
      <c r="E662" s="305"/>
      <c r="F662" s="306"/>
      <c r="G662" s="306"/>
      <c r="H662" s="326"/>
      <c r="I662" s="326"/>
      <c r="J662" s="326"/>
    </row>
    <row r="663" spans="2:10" s="134" customFormat="1">
      <c r="B663" s="144"/>
      <c r="C663" s="305"/>
      <c r="D663" s="98"/>
      <c r="E663" s="305"/>
      <c r="F663" s="306"/>
      <c r="G663" s="306"/>
      <c r="H663" s="326"/>
      <c r="I663" s="326"/>
      <c r="J663" s="326"/>
    </row>
    <row r="664" spans="2:10" s="134" customFormat="1">
      <c r="B664" s="144"/>
      <c r="C664" s="305"/>
      <c r="D664" s="98"/>
      <c r="E664" s="305"/>
      <c r="F664" s="306"/>
      <c r="G664" s="306"/>
      <c r="H664" s="326"/>
      <c r="I664" s="326"/>
      <c r="J664" s="326"/>
    </row>
    <row r="665" spans="2:10" s="134" customFormat="1">
      <c r="B665" s="144"/>
      <c r="C665" s="305"/>
      <c r="D665" s="98"/>
      <c r="E665" s="305"/>
      <c r="F665" s="306"/>
      <c r="G665" s="306"/>
      <c r="H665" s="326"/>
      <c r="I665" s="326"/>
      <c r="J665" s="326"/>
    </row>
    <row r="666" spans="2:10" s="134" customFormat="1">
      <c r="B666" s="144"/>
      <c r="C666" s="305"/>
      <c r="D666" s="98"/>
      <c r="E666" s="305"/>
      <c r="F666" s="306"/>
      <c r="G666" s="306"/>
      <c r="H666" s="326"/>
      <c r="I666" s="326"/>
      <c r="J666" s="326"/>
    </row>
    <row r="667" spans="2:10" s="134" customFormat="1">
      <c r="B667" s="144"/>
      <c r="C667" s="305"/>
      <c r="D667" s="98"/>
      <c r="E667" s="305"/>
      <c r="F667" s="306"/>
      <c r="G667" s="306"/>
      <c r="H667" s="326"/>
      <c r="I667" s="326"/>
      <c r="J667" s="326"/>
    </row>
    <row r="668" spans="2:10" s="134" customFormat="1">
      <c r="B668" s="144"/>
      <c r="C668" s="305"/>
      <c r="D668" s="98"/>
      <c r="E668" s="305"/>
      <c r="F668" s="306"/>
      <c r="G668" s="306"/>
      <c r="H668" s="326"/>
      <c r="I668" s="326"/>
      <c r="J668" s="326"/>
    </row>
    <row r="669" spans="2:10" s="134" customFormat="1">
      <c r="B669" s="144"/>
      <c r="C669" s="305"/>
      <c r="D669" s="98"/>
      <c r="E669" s="305"/>
      <c r="F669" s="306"/>
      <c r="G669" s="306"/>
      <c r="H669" s="326"/>
      <c r="I669" s="326"/>
      <c r="J669" s="326"/>
    </row>
    <row r="670" spans="2:10" s="134" customFormat="1">
      <c r="B670" s="144"/>
      <c r="C670" s="305"/>
      <c r="D670" s="98"/>
      <c r="E670" s="305"/>
      <c r="F670" s="306"/>
      <c r="G670" s="306"/>
      <c r="H670" s="326"/>
      <c r="I670" s="326"/>
      <c r="J670" s="326"/>
    </row>
    <row r="671" spans="2:10" s="134" customFormat="1">
      <c r="B671" s="144"/>
      <c r="C671" s="305"/>
      <c r="D671" s="98"/>
      <c r="E671" s="305"/>
      <c r="F671" s="306"/>
      <c r="G671" s="306"/>
      <c r="H671" s="326"/>
      <c r="I671" s="326"/>
      <c r="J671" s="326"/>
    </row>
    <row r="672" spans="2:10" s="134" customFormat="1">
      <c r="B672" s="144"/>
      <c r="C672" s="305"/>
      <c r="D672" s="98"/>
      <c r="E672" s="305"/>
      <c r="F672" s="306"/>
      <c r="G672" s="306"/>
      <c r="H672" s="326"/>
      <c r="I672" s="326"/>
      <c r="J672" s="326"/>
    </row>
    <row r="673" spans="2:10" s="134" customFormat="1">
      <c r="B673" s="144"/>
      <c r="C673" s="305"/>
      <c r="D673" s="98"/>
      <c r="E673" s="305"/>
      <c r="F673" s="306"/>
      <c r="G673" s="306"/>
      <c r="H673" s="326"/>
      <c r="I673" s="326"/>
      <c r="J673" s="326"/>
    </row>
    <row r="674" spans="2:10" s="134" customFormat="1">
      <c r="B674" s="144"/>
      <c r="C674" s="305"/>
      <c r="D674" s="98"/>
      <c r="E674" s="305"/>
      <c r="F674" s="306"/>
      <c r="G674" s="306"/>
      <c r="H674" s="326"/>
      <c r="I674" s="326"/>
      <c r="J674" s="326"/>
    </row>
    <row r="675" spans="2:10" s="134" customFormat="1">
      <c r="B675" s="144"/>
      <c r="C675" s="305"/>
      <c r="D675" s="98"/>
      <c r="E675" s="305"/>
      <c r="F675" s="306"/>
      <c r="G675" s="306"/>
      <c r="H675" s="326"/>
      <c r="I675" s="326"/>
      <c r="J675" s="326"/>
    </row>
    <row r="676" spans="2:10" s="134" customFormat="1">
      <c r="B676" s="144"/>
      <c r="C676" s="305"/>
      <c r="D676" s="98"/>
      <c r="E676" s="305"/>
      <c r="F676" s="306"/>
      <c r="G676" s="306"/>
      <c r="H676" s="326"/>
      <c r="I676" s="326"/>
      <c r="J676" s="326"/>
    </row>
    <row r="677" spans="2:10" s="134" customFormat="1">
      <c r="B677" s="144"/>
      <c r="C677" s="305"/>
      <c r="D677" s="98"/>
      <c r="E677" s="305"/>
      <c r="F677" s="306"/>
      <c r="G677" s="306"/>
      <c r="H677" s="326"/>
      <c r="I677" s="326"/>
      <c r="J677" s="326"/>
    </row>
    <row r="678" spans="2:10" s="134" customFormat="1">
      <c r="B678" s="144"/>
      <c r="C678" s="305"/>
      <c r="D678" s="98"/>
      <c r="E678" s="305"/>
      <c r="F678" s="306"/>
      <c r="G678" s="306"/>
      <c r="H678" s="326"/>
      <c r="I678" s="326"/>
      <c r="J678" s="326"/>
    </row>
    <row r="679" spans="2:10" s="134" customFormat="1">
      <c r="B679" s="144"/>
      <c r="C679" s="305"/>
      <c r="D679" s="98"/>
      <c r="E679" s="305"/>
      <c r="F679" s="306"/>
      <c r="G679" s="306"/>
      <c r="H679" s="326"/>
      <c r="I679" s="326"/>
      <c r="J679" s="326"/>
    </row>
    <row r="680" spans="2:10" s="134" customFormat="1">
      <c r="B680" s="144"/>
      <c r="C680" s="305"/>
      <c r="D680" s="98"/>
      <c r="E680" s="305"/>
      <c r="F680" s="306"/>
      <c r="G680" s="306"/>
      <c r="H680" s="326"/>
      <c r="I680" s="326"/>
      <c r="J680" s="326"/>
    </row>
    <row r="681" spans="2:10" s="134" customFormat="1">
      <c r="B681" s="144"/>
      <c r="C681" s="305"/>
      <c r="D681" s="98"/>
      <c r="E681" s="305"/>
      <c r="F681" s="306"/>
      <c r="G681" s="306"/>
      <c r="H681" s="326"/>
      <c r="I681" s="326"/>
      <c r="J681" s="326"/>
    </row>
    <row r="682" spans="2:10" s="134" customFormat="1">
      <c r="B682" s="144"/>
      <c r="C682" s="305"/>
      <c r="D682" s="98"/>
      <c r="E682" s="305"/>
      <c r="F682" s="306"/>
      <c r="G682" s="306"/>
      <c r="H682" s="326"/>
      <c r="I682" s="326"/>
      <c r="J682" s="326"/>
    </row>
    <row r="683" spans="2:10" s="134" customFormat="1">
      <c r="B683" s="144"/>
      <c r="C683" s="305"/>
      <c r="D683" s="98"/>
      <c r="E683" s="305"/>
      <c r="F683" s="306"/>
      <c r="G683" s="306"/>
      <c r="H683" s="326"/>
      <c r="I683" s="326"/>
      <c r="J683" s="326"/>
    </row>
    <row r="684" spans="2:10" s="134" customFormat="1">
      <c r="B684" s="144"/>
      <c r="C684" s="305"/>
      <c r="D684" s="98"/>
      <c r="E684" s="305"/>
      <c r="F684" s="306"/>
      <c r="G684" s="306"/>
      <c r="H684" s="326"/>
      <c r="I684" s="326"/>
      <c r="J684" s="326"/>
    </row>
    <row r="685" spans="2:10" s="134" customFormat="1">
      <c r="B685" s="144"/>
      <c r="C685" s="305"/>
      <c r="D685" s="98"/>
      <c r="E685" s="305"/>
      <c r="F685" s="306"/>
      <c r="G685" s="306"/>
      <c r="H685" s="326"/>
      <c r="I685" s="326"/>
      <c r="J685" s="326"/>
    </row>
    <row r="686" spans="2:10" s="134" customFormat="1">
      <c r="B686" s="144"/>
      <c r="C686" s="305"/>
      <c r="D686" s="98"/>
      <c r="E686" s="305"/>
      <c r="F686" s="306"/>
      <c r="G686" s="306"/>
      <c r="H686" s="326"/>
      <c r="I686" s="326"/>
      <c r="J686" s="326"/>
    </row>
    <row r="687" spans="2:10" s="134" customFormat="1">
      <c r="B687" s="144"/>
      <c r="C687" s="305"/>
      <c r="D687" s="98"/>
      <c r="E687" s="305"/>
      <c r="F687" s="306"/>
      <c r="G687" s="306"/>
      <c r="H687" s="326"/>
      <c r="I687" s="326"/>
      <c r="J687" s="326"/>
    </row>
    <row r="688" spans="2:10" s="134" customFormat="1">
      <c r="B688" s="144"/>
      <c r="C688" s="305"/>
      <c r="D688" s="98"/>
      <c r="E688" s="305"/>
      <c r="F688" s="306"/>
      <c r="G688" s="306"/>
      <c r="H688" s="326"/>
      <c r="I688" s="326"/>
      <c r="J688" s="326"/>
    </row>
    <row r="689" spans="2:10" s="134" customFormat="1">
      <c r="B689" s="144"/>
      <c r="C689" s="305"/>
      <c r="D689" s="98"/>
      <c r="E689" s="305"/>
      <c r="F689" s="306"/>
      <c r="G689" s="306"/>
      <c r="H689" s="326"/>
      <c r="I689" s="326"/>
      <c r="J689" s="326"/>
    </row>
    <row r="690" spans="2:10" s="134" customFormat="1">
      <c r="B690" s="144"/>
      <c r="C690" s="305"/>
      <c r="D690" s="98"/>
      <c r="E690" s="305"/>
      <c r="F690" s="306"/>
      <c r="G690" s="306"/>
      <c r="H690" s="326"/>
      <c r="I690" s="326"/>
      <c r="J690" s="326"/>
    </row>
    <row r="691" spans="2:10" s="134" customFormat="1">
      <c r="B691" s="144"/>
      <c r="C691" s="305"/>
      <c r="D691" s="98"/>
      <c r="E691" s="305"/>
      <c r="F691" s="306"/>
      <c r="G691" s="306"/>
      <c r="H691" s="326"/>
      <c r="I691" s="326"/>
      <c r="J691" s="326"/>
    </row>
    <row r="692" spans="2:10" s="134" customFormat="1">
      <c r="B692" s="144"/>
      <c r="C692" s="305"/>
      <c r="D692" s="98"/>
      <c r="E692" s="305"/>
      <c r="F692" s="306"/>
      <c r="G692" s="306"/>
      <c r="H692" s="326"/>
      <c r="I692" s="326"/>
      <c r="J692" s="326"/>
    </row>
    <row r="693" spans="2:10" s="134" customFormat="1">
      <c r="B693" s="144"/>
      <c r="C693" s="305"/>
      <c r="D693" s="98"/>
      <c r="E693" s="305"/>
      <c r="F693" s="306"/>
      <c r="G693" s="306"/>
      <c r="H693" s="326"/>
      <c r="I693" s="326"/>
      <c r="J693" s="326"/>
    </row>
    <row r="694" spans="2:10" s="134" customFormat="1">
      <c r="B694" s="144"/>
      <c r="C694" s="305"/>
      <c r="D694" s="98"/>
      <c r="E694" s="305"/>
      <c r="F694" s="306"/>
      <c r="G694" s="306"/>
      <c r="H694" s="326"/>
      <c r="I694" s="326"/>
      <c r="J694" s="326"/>
    </row>
    <row r="695" spans="2:10" s="134" customFormat="1">
      <c r="B695" s="144"/>
      <c r="C695" s="305"/>
      <c r="D695" s="98"/>
      <c r="E695" s="305"/>
      <c r="F695" s="306"/>
      <c r="G695" s="306"/>
      <c r="H695" s="326"/>
      <c r="I695" s="326"/>
      <c r="J695" s="326"/>
    </row>
    <row r="696" spans="2:10" s="134" customFormat="1">
      <c r="B696" s="144"/>
      <c r="C696" s="305"/>
      <c r="D696" s="98"/>
      <c r="E696" s="305"/>
      <c r="F696" s="306"/>
      <c r="G696" s="306"/>
      <c r="H696" s="326"/>
      <c r="I696" s="326"/>
      <c r="J696" s="326"/>
    </row>
    <row r="697" spans="2:10" s="134" customFormat="1">
      <c r="B697" s="144"/>
      <c r="C697" s="305"/>
      <c r="D697" s="98"/>
      <c r="E697" s="305"/>
      <c r="F697" s="306"/>
      <c r="G697" s="306"/>
      <c r="H697" s="326"/>
      <c r="I697" s="326"/>
      <c r="J697" s="326"/>
    </row>
    <row r="698" spans="2:10" s="134" customFormat="1">
      <c r="B698" s="144"/>
      <c r="C698" s="305"/>
      <c r="D698" s="98"/>
      <c r="E698" s="305"/>
      <c r="F698" s="306"/>
      <c r="G698" s="306"/>
      <c r="H698" s="326"/>
      <c r="I698" s="326"/>
      <c r="J698" s="326"/>
    </row>
    <row r="699" spans="2:10" s="134" customFormat="1">
      <c r="B699" s="144"/>
      <c r="C699" s="305"/>
      <c r="D699" s="98"/>
      <c r="E699" s="305"/>
      <c r="F699" s="306"/>
      <c r="G699" s="306"/>
      <c r="H699" s="326"/>
      <c r="I699" s="326"/>
      <c r="J699" s="326"/>
    </row>
    <row r="700" spans="2:10" s="134" customFormat="1">
      <c r="B700" s="144"/>
      <c r="C700" s="305"/>
      <c r="D700" s="98"/>
      <c r="E700" s="305"/>
      <c r="F700" s="306"/>
      <c r="G700" s="306"/>
      <c r="H700" s="326"/>
      <c r="I700" s="326"/>
      <c r="J700" s="326"/>
    </row>
    <row r="701" spans="2:10" s="134" customFormat="1">
      <c r="B701" s="144"/>
      <c r="C701" s="305"/>
      <c r="D701" s="98"/>
      <c r="E701" s="305"/>
      <c r="F701" s="306"/>
      <c r="G701" s="306"/>
      <c r="H701" s="326"/>
      <c r="I701" s="326"/>
      <c r="J701" s="326"/>
    </row>
    <row r="702" spans="2:10" s="134" customFormat="1">
      <c r="B702" s="144"/>
      <c r="C702" s="305"/>
      <c r="D702" s="98"/>
      <c r="E702" s="305"/>
      <c r="F702" s="306"/>
      <c r="G702" s="306"/>
      <c r="H702" s="326"/>
      <c r="I702" s="326"/>
      <c r="J702" s="326"/>
    </row>
    <row r="703" spans="2:10" s="134" customFormat="1">
      <c r="B703" s="144"/>
      <c r="C703" s="305"/>
      <c r="D703" s="98"/>
      <c r="E703" s="305"/>
      <c r="F703" s="306"/>
      <c r="G703" s="306"/>
      <c r="H703" s="326"/>
      <c r="I703" s="326"/>
      <c r="J703" s="326"/>
    </row>
    <row r="704" spans="2:10" s="134" customFormat="1">
      <c r="B704" s="144"/>
      <c r="C704" s="305"/>
      <c r="D704" s="98"/>
      <c r="E704" s="305"/>
      <c r="F704" s="306"/>
      <c r="G704" s="306"/>
      <c r="H704" s="326"/>
      <c r="I704" s="326"/>
      <c r="J704" s="326"/>
    </row>
    <row r="705" spans="2:10" s="134" customFormat="1">
      <c r="B705" s="144"/>
      <c r="C705" s="305"/>
      <c r="D705" s="98"/>
      <c r="E705" s="305"/>
      <c r="F705" s="306"/>
      <c r="G705" s="306"/>
      <c r="H705" s="326"/>
      <c r="I705" s="326"/>
      <c r="J705" s="326"/>
    </row>
    <row r="706" spans="2:10" s="134" customFormat="1">
      <c r="B706" s="144"/>
      <c r="C706" s="305"/>
      <c r="D706" s="98"/>
      <c r="E706" s="305"/>
      <c r="F706" s="306"/>
      <c r="G706" s="306"/>
      <c r="H706" s="326"/>
      <c r="I706" s="326"/>
      <c r="J706" s="326"/>
    </row>
    <row r="707" spans="2:10" s="134" customFormat="1">
      <c r="B707" s="144"/>
      <c r="C707" s="305"/>
      <c r="D707" s="98"/>
      <c r="E707" s="305"/>
      <c r="F707" s="306"/>
      <c r="G707" s="306"/>
      <c r="H707" s="326"/>
      <c r="I707" s="326"/>
      <c r="J707" s="326"/>
    </row>
    <row r="708" spans="2:10" s="134" customFormat="1">
      <c r="B708" s="144"/>
      <c r="C708" s="305"/>
      <c r="D708" s="98"/>
      <c r="E708" s="305"/>
      <c r="F708" s="306"/>
      <c r="G708" s="306"/>
      <c r="H708" s="326"/>
      <c r="I708" s="326"/>
      <c r="J708" s="326"/>
    </row>
    <row r="709" spans="2:10" s="134" customFormat="1">
      <c r="B709" s="144"/>
      <c r="C709" s="305"/>
      <c r="D709" s="98"/>
      <c r="E709" s="305"/>
      <c r="F709" s="306"/>
      <c r="G709" s="306"/>
      <c r="H709" s="326"/>
      <c r="I709" s="326"/>
      <c r="J709" s="326"/>
    </row>
    <row r="710" spans="2:10" s="134" customFormat="1">
      <c r="B710" s="144"/>
      <c r="C710" s="305"/>
      <c r="D710" s="98"/>
      <c r="E710" s="305"/>
      <c r="F710" s="306"/>
      <c r="G710" s="306"/>
      <c r="H710" s="326"/>
      <c r="I710" s="326"/>
      <c r="J710" s="326"/>
    </row>
    <row r="711" spans="2:10" s="134" customFormat="1">
      <c r="B711" s="144"/>
      <c r="C711" s="305"/>
      <c r="D711" s="98"/>
      <c r="E711" s="305"/>
      <c r="F711" s="306"/>
      <c r="G711" s="306"/>
      <c r="H711" s="326"/>
      <c r="I711" s="326"/>
      <c r="J711" s="326"/>
    </row>
    <row r="712" spans="2:10" s="134" customFormat="1">
      <c r="B712" s="144"/>
      <c r="C712" s="305"/>
      <c r="D712" s="98"/>
      <c r="E712" s="305"/>
      <c r="F712" s="306"/>
      <c r="G712" s="306"/>
      <c r="H712" s="326"/>
      <c r="I712" s="326"/>
      <c r="J712" s="326"/>
    </row>
    <row r="713" spans="2:10" s="134" customFormat="1">
      <c r="B713" s="144"/>
      <c r="C713" s="305"/>
      <c r="D713" s="98"/>
      <c r="E713" s="305"/>
      <c r="F713" s="306"/>
      <c r="G713" s="306"/>
      <c r="H713" s="326"/>
      <c r="I713" s="326"/>
      <c r="J713" s="326"/>
    </row>
    <row r="714" spans="2:10" s="134" customFormat="1">
      <c r="B714" s="144"/>
      <c r="C714" s="305"/>
      <c r="D714" s="98"/>
      <c r="E714" s="305"/>
      <c r="F714" s="306"/>
      <c r="G714" s="306"/>
      <c r="H714" s="326"/>
      <c r="I714" s="326"/>
      <c r="J714" s="326"/>
    </row>
    <row r="715" spans="2:10" s="134" customFormat="1">
      <c r="B715" s="144"/>
      <c r="C715" s="305"/>
      <c r="D715" s="98"/>
      <c r="E715" s="305"/>
      <c r="F715" s="306"/>
      <c r="G715" s="306"/>
      <c r="H715" s="326"/>
      <c r="I715" s="326"/>
      <c r="J715" s="326"/>
    </row>
    <row r="716" spans="2:10" s="134" customFormat="1">
      <c r="B716" s="144"/>
      <c r="C716" s="305"/>
      <c r="D716" s="98"/>
      <c r="E716" s="305"/>
      <c r="F716" s="306"/>
      <c r="G716" s="306"/>
      <c r="H716" s="326"/>
      <c r="I716" s="326"/>
      <c r="J716" s="326"/>
    </row>
    <row r="717" spans="2:10" s="134" customFormat="1">
      <c r="B717" s="144"/>
      <c r="C717" s="305"/>
      <c r="D717" s="98"/>
      <c r="E717" s="305"/>
      <c r="F717" s="306"/>
      <c r="G717" s="306"/>
      <c r="H717" s="326"/>
      <c r="I717" s="326"/>
      <c r="J717" s="326"/>
    </row>
    <row r="718" spans="2:10" s="134" customFormat="1">
      <c r="B718" s="144"/>
      <c r="C718" s="305"/>
      <c r="D718" s="98"/>
      <c r="E718" s="305"/>
      <c r="F718" s="306"/>
      <c r="G718" s="306"/>
      <c r="H718" s="326"/>
      <c r="I718" s="326"/>
      <c r="J718" s="326"/>
    </row>
    <row r="719" spans="2:10" s="134" customFormat="1">
      <c r="B719" s="144"/>
      <c r="C719" s="305"/>
      <c r="D719" s="98"/>
      <c r="E719" s="305"/>
      <c r="F719" s="306"/>
      <c r="G719" s="306"/>
      <c r="H719" s="326"/>
      <c r="I719" s="326"/>
      <c r="J719" s="326"/>
    </row>
    <row r="720" spans="2:10" s="134" customFormat="1">
      <c r="B720" s="144"/>
      <c r="C720" s="305"/>
      <c r="D720" s="98"/>
      <c r="E720" s="305"/>
      <c r="F720" s="306"/>
      <c r="G720" s="306"/>
      <c r="H720" s="326"/>
      <c r="I720" s="326"/>
      <c r="J720" s="326"/>
    </row>
    <row r="721" spans="2:10" s="134" customFormat="1">
      <c r="B721" s="144"/>
      <c r="C721" s="305"/>
      <c r="D721" s="98"/>
      <c r="E721" s="305"/>
      <c r="F721" s="306"/>
      <c r="G721" s="306"/>
      <c r="H721" s="326"/>
      <c r="I721" s="326"/>
      <c r="J721" s="326"/>
    </row>
    <row r="722" spans="2:10" s="134" customFormat="1">
      <c r="B722" s="144"/>
      <c r="C722" s="305"/>
      <c r="D722" s="98"/>
      <c r="E722" s="305"/>
      <c r="F722" s="306"/>
      <c r="G722" s="306"/>
      <c r="H722" s="326"/>
      <c r="I722" s="326"/>
      <c r="J722" s="326"/>
    </row>
    <row r="723" spans="2:10" s="134" customFormat="1">
      <c r="B723" s="144"/>
      <c r="C723" s="305"/>
      <c r="D723" s="98"/>
      <c r="E723" s="305"/>
      <c r="F723" s="306"/>
      <c r="G723" s="306"/>
      <c r="H723" s="326"/>
      <c r="I723" s="326"/>
      <c r="J723" s="326"/>
    </row>
    <row r="724" spans="2:10" s="134" customFormat="1">
      <c r="B724" s="144"/>
      <c r="C724" s="305"/>
      <c r="D724" s="98"/>
      <c r="E724" s="305"/>
      <c r="F724" s="306"/>
      <c r="G724" s="306"/>
      <c r="H724" s="326"/>
      <c r="I724" s="326"/>
      <c r="J724" s="326"/>
    </row>
    <row r="725" spans="2:10" s="134" customFormat="1">
      <c r="B725" s="144"/>
      <c r="C725" s="305"/>
      <c r="D725" s="98"/>
      <c r="E725" s="305"/>
      <c r="F725" s="306"/>
      <c r="G725" s="306"/>
      <c r="H725" s="326"/>
      <c r="I725" s="326"/>
      <c r="J725" s="326"/>
    </row>
    <row r="726" spans="2:10" s="134" customFormat="1">
      <c r="B726" s="144"/>
      <c r="C726" s="305"/>
      <c r="D726" s="98"/>
      <c r="E726" s="305"/>
      <c r="F726" s="306"/>
      <c r="G726" s="306"/>
      <c r="H726" s="326"/>
      <c r="I726" s="326"/>
      <c r="J726" s="326"/>
    </row>
    <row r="727" spans="2:10" s="134" customFormat="1">
      <c r="B727" s="144"/>
      <c r="C727" s="305"/>
      <c r="D727" s="98"/>
      <c r="E727" s="305"/>
      <c r="F727" s="306"/>
      <c r="G727" s="306"/>
      <c r="H727" s="326"/>
      <c r="I727" s="326"/>
      <c r="J727" s="326"/>
    </row>
    <row r="728" spans="2:10" s="134" customFormat="1">
      <c r="B728" s="144"/>
      <c r="C728" s="305"/>
      <c r="D728" s="98"/>
      <c r="E728" s="305"/>
      <c r="F728" s="306"/>
      <c r="G728" s="306"/>
      <c r="H728" s="326"/>
      <c r="I728" s="326"/>
      <c r="J728" s="326"/>
    </row>
    <row r="729" spans="2:10" s="134" customFormat="1">
      <c r="B729" s="144"/>
      <c r="C729" s="305"/>
      <c r="D729" s="98"/>
      <c r="E729" s="305"/>
      <c r="F729" s="306"/>
      <c r="G729" s="306"/>
      <c r="H729" s="326"/>
      <c r="I729" s="326"/>
      <c r="J729" s="326"/>
    </row>
    <row r="730" spans="2:10" s="134" customFormat="1">
      <c r="B730" s="144"/>
      <c r="C730" s="305"/>
      <c r="D730" s="98"/>
      <c r="E730" s="305"/>
      <c r="F730" s="306"/>
      <c r="G730" s="306"/>
      <c r="H730" s="326"/>
      <c r="I730" s="326"/>
      <c r="J730" s="326"/>
    </row>
    <row r="731" spans="2:10" s="134" customFormat="1">
      <c r="B731" s="144"/>
      <c r="C731" s="305"/>
      <c r="D731" s="98"/>
      <c r="E731" s="305"/>
      <c r="F731" s="306"/>
      <c r="G731" s="306"/>
      <c r="H731" s="326"/>
      <c r="I731" s="326"/>
      <c r="J731" s="326"/>
    </row>
    <row r="732" spans="2:10" s="134" customFormat="1">
      <c r="B732" s="144"/>
      <c r="C732" s="305"/>
      <c r="D732" s="98"/>
      <c r="E732" s="305"/>
      <c r="F732" s="306"/>
      <c r="G732" s="306"/>
      <c r="H732" s="326"/>
      <c r="I732" s="326"/>
      <c r="J732" s="326"/>
    </row>
    <row r="733" spans="2:10" s="134" customFormat="1">
      <c r="B733" s="144"/>
      <c r="C733" s="305"/>
      <c r="D733" s="98"/>
      <c r="E733" s="305"/>
      <c r="F733" s="306"/>
      <c r="G733" s="306"/>
      <c r="H733" s="326"/>
      <c r="I733" s="326"/>
      <c r="J733" s="326"/>
    </row>
    <row r="734" spans="2:10" s="134" customFormat="1">
      <c r="B734" s="144"/>
      <c r="C734" s="305"/>
      <c r="D734" s="98"/>
      <c r="E734" s="305"/>
      <c r="F734" s="306"/>
      <c r="G734" s="306"/>
      <c r="H734" s="326"/>
      <c r="I734" s="326"/>
      <c r="J734" s="326"/>
    </row>
    <row r="735" spans="2:10" s="134" customFormat="1">
      <c r="B735" s="144"/>
      <c r="C735" s="305"/>
      <c r="D735" s="98"/>
      <c r="E735" s="305"/>
      <c r="F735" s="306"/>
      <c r="G735" s="306"/>
      <c r="H735" s="326"/>
      <c r="I735" s="326"/>
      <c r="J735" s="326"/>
    </row>
    <row r="736" spans="2:10" s="134" customFormat="1">
      <c r="B736" s="144"/>
      <c r="C736" s="305"/>
      <c r="D736" s="98"/>
      <c r="E736" s="305"/>
      <c r="F736" s="306"/>
      <c r="G736" s="306"/>
      <c r="H736" s="326"/>
      <c r="I736" s="326"/>
      <c r="J736" s="326"/>
    </row>
    <row r="737" spans="2:10" s="134" customFormat="1">
      <c r="B737" s="144"/>
      <c r="C737" s="305"/>
      <c r="D737" s="98"/>
      <c r="E737" s="305"/>
      <c r="F737" s="306"/>
      <c r="G737" s="306"/>
      <c r="H737" s="326"/>
      <c r="I737" s="326"/>
      <c r="J737" s="326"/>
    </row>
    <row r="738" spans="2:10" s="134" customFormat="1">
      <c r="B738" s="144"/>
      <c r="C738" s="305"/>
      <c r="D738" s="98"/>
      <c r="E738" s="305"/>
      <c r="F738" s="306"/>
      <c r="G738" s="306"/>
      <c r="H738" s="326"/>
      <c r="I738" s="326"/>
      <c r="J738" s="326"/>
    </row>
    <row r="739" spans="2:10" s="134" customFormat="1">
      <c r="B739" s="144"/>
      <c r="C739" s="305"/>
      <c r="D739" s="98"/>
      <c r="E739" s="305"/>
      <c r="F739" s="306"/>
      <c r="G739" s="306"/>
      <c r="H739" s="326"/>
      <c r="I739" s="326"/>
      <c r="J739" s="326"/>
    </row>
    <row r="740" spans="2:10" s="134" customFormat="1">
      <c r="B740" s="144"/>
      <c r="C740" s="305"/>
      <c r="D740" s="98"/>
      <c r="E740" s="305"/>
      <c r="F740" s="306"/>
      <c r="G740" s="306"/>
      <c r="H740" s="326"/>
      <c r="I740" s="326"/>
      <c r="J740" s="326"/>
    </row>
    <row r="741" spans="2:10" s="134" customFormat="1">
      <c r="B741" s="144"/>
      <c r="C741" s="305"/>
      <c r="D741" s="98"/>
      <c r="E741" s="305"/>
      <c r="F741" s="306"/>
      <c r="G741" s="306"/>
      <c r="H741" s="326"/>
      <c r="I741" s="326"/>
      <c r="J741" s="326"/>
    </row>
    <row r="742" spans="2:10" s="134" customFormat="1">
      <c r="B742" s="144"/>
      <c r="C742" s="305"/>
      <c r="D742" s="98"/>
      <c r="E742" s="305"/>
      <c r="F742" s="306"/>
      <c r="G742" s="306"/>
      <c r="H742" s="326"/>
      <c r="I742" s="326"/>
      <c r="J742" s="326"/>
    </row>
    <row r="743" spans="2:10" s="134" customFormat="1">
      <c r="B743" s="144"/>
      <c r="C743" s="305"/>
      <c r="D743" s="98"/>
      <c r="E743" s="305"/>
      <c r="F743" s="306"/>
      <c r="G743" s="306"/>
      <c r="H743" s="326"/>
      <c r="I743" s="326"/>
      <c r="J743" s="326"/>
    </row>
    <row r="744" spans="2:10" s="134" customFormat="1">
      <c r="B744" s="144"/>
      <c r="C744" s="305"/>
      <c r="D744" s="98"/>
      <c r="E744" s="305"/>
      <c r="F744" s="306"/>
      <c r="G744" s="306"/>
      <c r="H744" s="326"/>
      <c r="I744" s="326"/>
      <c r="J744" s="326"/>
    </row>
    <row r="745" spans="2:10" s="134" customFormat="1">
      <c r="B745" s="144"/>
      <c r="C745" s="305"/>
      <c r="D745" s="98"/>
      <c r="E745" s="305"/>
      <c r="F745" s="306"/>
      <c r="G745" s="306"/>
      <c r="H745" s="326"/>
      <c r="I745" s="326"/>
      <c r="J745" s="326"/>
    </row>
    <row r="746" spans="2:10" s="134" customFormat="1">
      <c r="B746" s="144"/>
      <c r="C746" s="305"/>
      <c r="D746" s="98"/>
      <c r="E746" s="305"/>
      <c r="F746" s="306"/>
      <c r="G746" s="306"/>
      <c r="H746" s="326"/>
      <c r="I746" s="326"/>
      <c r="J746" s="326"/>
    </row>
    <row r="747" spans="2:10" s="134" customFormat="1">
      <c r="B747" s="144"/>
      <c r="C747" s="305"/>
      <c r="D747" s="98"/>
      <c r="E747" s="305"/>
      <c r="F747" s="306"/>
      <c r="G747" s="306"/>
      <c r="H747" s="326"/>
      <c r="I747" s="326"/>
      <c r="J747" s="326"/>
    </row>
    <row r="748" spans="2:10" s="134" customFormat="1">
      <c r="B748" s="144"/>
      <c r="C748" s="305"/>
      <c r="D748" s="98"/>
      <c r="E748" s="305"/>
      <c r="F748" s="306"/>
      <c r="G748" s="306"/>
      <c r="H748" s="326"/>
      <c r="I748" s="326"/>
      <c r="J748" s="326"/>
    </row>
    <row r="749" spans="2:10" s="134" customFormat="1">
      <c r="B749" s="144"/>
      <c r="C749" s="305"/>
      <c r="D749" s="98"/>
      <c r="E749" s="305"/>
      <c r="F749" s="306"/>
      <c r="G749" s="306"/>
      <c r="H749" s="326"/>
      <c r="I749" s="326"/>
      <c r="J749" s="326"/>
    </row>
    <row r="750" spans="2:10" s="134" customFormat="1">
      <c r="B750" s="144"/>
      <c r="C750" s="305"/>
      <c r="D750" s="98"/>
      <c r="E750" s="305"/>
      <c r="F750" s="306"/>
      <c r="G750" s="306"/>
      <c r="H750" s="326"/>
      <c r="I750" s="326"/>
      <c r="J750" s="326"/>
    </row>
    <row r="751" spans="2:10" s="134" customFormat="1">
      <c r="B751" s="144"/>
      <c r="C751" s="305"/>
      <c r="D751" s="98"/>
      <c r="E751" s="305"/>
      <c r="F751" s="306"/>
      <c r="G751" s="306"/>
      <c r="H751" s="326"/>
      <c r="I751" s="326"/>
      <c r="J751" s="326"/>
    </row>
    <row r="752" spans="2:10" s="134" customFormat="1">
      <c r="B752" s="144"/>
      <c r="C752" s="305"/>
      <c r="D752" s="98"/>
      <c r="E752" s="305"/>
      <c r="F752" s="306"/>
      <c r="G752" s="306"/>
      <c r="H752" s="326"/>
      <c r="I752" s="326"/>
      <c r="J752" s="326"/>
    </row>
    <row r="753" spans="2:10" s="134" customFormat="1">
      <c r="B753" s="144"/>
      <c r="C753" s="305"/>
      <c r="D753" s="98"/>
      <c r="E753" s="305"/>
      <c r="F753" s="306"/>
      <c r="G753" s="306"/>
      <c r="H753" s="326"/>
      <c r="I753" s="326"/>
      <c r="J753" s="326"/>
    </row>
    <row r="754" spans="2:10" s="134" customFormat="1">
      <c r="B754" s="144"/>
      <c r="C754" s="305"/>
      <c r="D754" s="98"/>
      <c r="E754" s="305"/>
      <c r="F754" s="306"/>
      <c r="G754" s="306"/>
      <c r="H754" s="326"/>
      <c r="I754" s="326"/>
      <c r="J754" s="326"/>
    </row>
    <row r="755" spans="2:10" s="134" customFormat="1">
      <c r="B755" s="144"/>
      <c r="C755" s="305"/>
      <c r="D755" s="98"/>
      <c r="E755" s="305"/>
      <c r="F755" s="306"/>
      <c r="G755" s="306"/>
      <c r="H755" s="326"/>
      <c r="I755" s="326"/>
      <c r="J755" s="326"/>
    </row>
    <row r="756" spans="2:10" s="134" customFormat="1">
      <c r="B756" s="144"/>
      <c r="C756" s="305"/>
      <c r="D756" s="98"/>
      <c r="E756" s="305"/>
      <c r="F756" s="306"/>
      <c r="G756" s="306"/>
      <c r="H756" s="326"/>
      <c r="I756" s="326"/>
      <c r="J756" s="326"/>
    </row>
    <row r="757" spans="2:10" s="134" customFormat="1">
      <c r="B757" s="144"/>
      <c r="C757" s="305"/>
      <c r="D757" s="98"/>
      <c r="E757" s="305"/>
      <c r="F757" s="306"/>
      <c r="G757" s="306"/>
      <c r="H757" s="326"/>
      <c r="I757" s="326"/>
      <c r="J757" s="326"/>
    </row>
    <row r="758" spans="2:10" s="134" customFormat="1">
      <c r="B758" s="144"/>
      <c r="C758" s="305"/>
      <c r="D758" s="98"/>
      <c r="E758" s="305"/>
      <c r="F758" s="306"/>
      <c r="G758" s="306"/>
      <c r="H758" s="326"/>
      <c r="I758" s="326"/>
      <c r="J758" s="326"/>
    </row>
    <row r="759" spans="2:10" s="134" customFormat="1">
      <c r="B759" s="144"/>
      <c r="C759" s="305"/>
      <c r="D759" s="98"/>
      <c r="E759" s="305"/>
      <c r="F759" s="306"/>
      <c r="G759" s="306"/>
      <c r="H759" s="326"/>
      <c r="I759" s="326"/>
      <c r="J759" s="326"/>
    </row>
    <row r="760" spans="2:10" s="134" customFormat="1">
      <c r="B760" s="144"/>
      <c r="C760" s="305"/>
      <c r="D760" s="98"/>
      <c r="E760" s="305"/>
      <c r="F760" s="306"/>
      <c r="G760" s="306"/>
      <c r="H760" s="326"/>
      <c r="I760" s="326"/>
      <c r="J760" s="326"/>
    </row>
    <row r="761" spans="2:10" s="134" customFormat="1">
      <c r="B761" s="144"/>
      <c r="C761" s="305"/>
      <c r="D761" s="98"/>
      <c r="E761" s="305"/>
      <c r="F761" s="306"/>
      <c r="G761" s="306"/>
      <c r="H761" s="326"/>
      <c r="I761" s="326"/>
      <c r="J761" s="326"/>
    </row>
    <row r="762" spans="2:10" s="134" customFormat="1">
      <c r="B762" s="144"/>
      <c r="C762" s="305"/>
      <c r="D762" s="98"/>
      <c r="E762" s="305"/>
      <c r="F762" s="306"/>
      <c r="G762" s="306"/>
      <c r="H762" s="326"/>
      <c r="I762" s="326"/>
      <c r="J762" s="326"/>
    </row>
    <row r="763" spans="2:10" s="134" customFormat="1">
      <c r="B763" s="144"/>
      <c r="C763" s="305"/>
      <c r="D763" s="98"/>
      <c r="E763" s="305"/>
      <c r="F763" s="306"/>
      <c r="G763" s="306"/>
      <c r="H763" s="326"/>
      <c r="I763" s="326"/>
      <c r="J763" s="326"/>
    </row>
    <row r="764" spans="2:10" s="134" customFormat="1">
      <c r="B764" s="144"/>
      <c r="C764" s="305"/>
      <c r="D764" s="98"/>
      <c r="E764" s="305"/>
      <c r="F764" s="306"/>
      <c r="G764" s="306"/>
      <c r="H764" s="326"/>
      <c r="I764" s="326"/>
      <c r="J764" s="326"/>
    </row>
    <row r="765" spans="2:10" s="134" customFormat="1">
      <c r="B765" s="144"/>
      <c r="C765" s="305"/>
      <c r="D765" s="98"/>
      <c r="E765" s="305"/>
      <c r="F765" s="306"/>
      <c r="G765" s="306"/>
      <c r="H765" s="326"/>
      <c r="I765" s="326"/>
      <c r="J765" s="326"/>
    </row>
    <row r="766" spans="2:10" s="134" customFormat="1">
      <c r="B766" s="144"/>
      <c r="C766" s="305"/>
      <c r="D766" s="98"/>
      <c r="E766" s="305"/>
      <c r="F766" s="306"/>
      <c r="G766" s="306"/>
      <c r="H766" s="326"/>
      <c r="I766" s="326"/>
      <c r="J766" s="326"/>
    </row>
    <row r="767" spans="2:10" s="134" customFormat="1">
      <c r="B767" s="144"/>
      <c r="C767" s="305"/>
      <c r="D767" s="98"/>
      <c r="E767" s="305"/>
      <c r="F767" s="306"/>
      <c r="G767" s="306"/>
      <c r="H767" s="326"/>
      <c r="I767" s="326"/>
      <c r="J767" s="326"/>
    </row>
    <row r="768" spans="2:10" s="134" customFormat="1">
      <c r="B768" s="144"/>
      <c r="C768" s="305"/>
      <c r="D768" s="98"/>
      <c r="E768" s="305"/>
      <c r="F768" s="306"/>
      <c r="G768" s="306"/>
      <c r="H768" s="326"/>
      <c r="I768" s="326"/>
      <c r="J768" s="326"/>
    </row>
    <row r="769" spans="2:10" s="134" customFormat="1">
      <c r="B769" s="144"/>
      <c r="C769" s="305"/>
      <c r="D769" s="98"/>
      <c r="E769" s="305"/>
      <c r="F769" s="306"/>
      <c r="G769" s="306"/>
      <c r="H769" s="326"/>
      <c r="I769" s="326"/>
      <c r="J769" s="326"/>
    </row>
    <row r="770" spans="2:10" s="134" customFormat="1">
      <c r="B770" s="144"/>
      <c r="C770" s="305"/>
      <c r="D770" s="98"/>
      <c r="E770" s="305"/>
      <c r="F770" s="306"/>
      <c r="G770" s="306"/>
      <c r="H770" s="326"/>
      <c r="I770" s="326"/>
      <c r="J770" s="326"/>
    </row>
    <row r="771" spans="2:10" s="134" customFormat="1">
      <c r="B771" s="144"/>
      <c r="C771" s="305"/>
      <c r="D771" s="98"/>
      <c r="E771" s="305"/>
      <c r="F771" s="306"/>
      <c r="G771" s="306"/>
      <c r="H771" s="326"/>
      <c r="I771" s="326"/>
      <c r="J771" s="326"/>
    </row>
    <row r="772" spans="2:10" s="134" customFormat="1">
      <c r="B772" s="144"/>
      <c r="C772" s="305"/>
      <c r="D772" s="98"/>
      <c r="E772" s="305"/>
      <c r="F772" s="306"/>
      <c r="G772" s="306"/>
      <c r="H772" s="326"/>
      <c r="I772" s="326"/>
      <c r="J772" s="326"/>
    </row>
    <row r="773" spans="2:10" s="134" customFormat="1">
      <c r="B773" s="144"/>
      <c r="C773" s="305"/>
      <c r="D773" s="98"/>
      <c r="E773" s="305"/>
      <c r="F773" s="306"/>
      <c r="G773" s="306"/>
      <c r="H773" s="326"/>
      <c r="I773" s="326"/>
      <c r="J773" s="326"/>
    </row>
    <row r="774" spans="2:10" s="134" customFormat="1">
      <c r="B774" s="144"/>
      <c r="C774" s="305"/>
      <c r="D774" s="98"/>
      <c r="E774" s="305"/>
      <c r="F774" s="306"/>
      <c r="G774" s="306"/>
      <c r="H774" s="326"/>
      <c r="I774" s="326"/>
      <c r="J774" s="326"/>
    </row>
    <row r="775" spans="2:10" s="134" customFormat="1">
      <c r="B775" s="144"/>
      <c r="C775" s="305"/>
      <c r="D775" s="98"/>
      <c r="E775" s="305"/>
      <c r="F775" s="306"/>
      <c r="G775" s="306"/>
      <c r="H775" s="326"/>
      <c r="I775" s="326"/>
      <c r="J775" s="326"/>
    </row>
    <row r="776" spans="2:10" s="134" customFormat="1">
      <c r="B776" s="144"/>
      <c r="C776" s="305"/>
      <c r="D776" s="98"/>
      <c r="E776" s="305"/>
      <c r="F776" s="306"/>
      <c r="G776" s="306"/>
      <c r="H776" s="326"/>
      <c r="I776" s="326"/>
      <c r="J776" s="326"/>
    </row>
    <row r="777" spans="2:10" s="134" customFormat="1">
      <c r="B777" s="144"/>
      <c r="C777" s="305"/>
      <c r="D777" s="98"/>
      <c r="E777" s="305"/>
      <c r="F777" s="306"/>
      <c r="G777" s="306"/>
      <c r="H777" s="326"/>
      <c r="I777" s="326"/>
      <c r="J777" s="326"/>
    </row>
    <row r="778" spans="2:10" s="134" customFormat="1">
      <c r="B778" s="144"/>
      <c r="C778" s="305"/>
      <c r="D778" s="98"/>
      <c r="E778" s="305"/>
      <c r="F778" s="306"/>
      <c r="G778" s="306"/>
      <c r="H778" s="326"/>
      <c r="I778" s="326"/>
      <c r="J778" s="326"/>
    </row>
    <row r="779" spans="2:10" s="134" customFormat="1">
      <c r="B779" s="144"/>
      <c r="C779" s="305"/>
      <c r="D779" s="98"/>
      <c r="E779" s="305"/>
      <c r="F779" s="306"/>
      <c r="G779" s="306"/>
      <c r="H779" s="326"/>
      <c r="I779" s="326"/>
      <c r="J779" s="326"/>
    </row>
    <row r="780" spans="2:10" s="134" customFormat="1">
      <c r="B780" s="144"/>
      <c r="C780" s="305"/>
      <c r="D780" s="98"/>
      <c r="E780" s="305"/>
      <c r="F780" s="306"/>
      <c r="G780" s="306"/>
      <c r="H780" s="326"/>
      <c r="I780" s="326"/>
      <c r="J780" s="326"/>
    </row>
    <row r="781" spans="2:10" s="134" customFormat="1">
      <c r="B781" s="144"/>
      <c r="C781" s="305"/>
      <c r="D781" s="98"/>
      <c r="E781" s="305"/>
      <c r="F781" s="306"/>
      <c r="G781" s="306"/>
      <c r="H781" s="326"/>
      <c r="I781" s="326"/>
      <c r="J781" s="326"/>
    </row>
    <row r="782" spans="2:10" s="134" customFormat="1">
      <c r="B782" s="144"/>
      <c r="C782" s="305"/>
      <c r="D782" s="98"/>
      <c r="E782" s="305"/>
      <c r="F782" s="306"/>
      <c r="G782" s="306"/>
      <c r="H782" s="326"/>
      <c r="I782" s="326"/>
      <c r="J782" s="326"/>
    </row>
    <row r="783" spans="2:10" s="134" customFormat="1">
      <c r="B783" s="144"/>
      <c r="C783" s="305"/>
      <c r="D783" s="98"/>
      <c r="E783" s="305"/>
      <c r="F783" s="306"/>
      <c r="G783" s="306"/>
      <c r="H783" s="326"/>
      <c r="I783" s="326"/>
      <c r="J783" s="326"/>
    </row>
    <row r="784" spans="2:10" s="134" customFormat="1">
      <c r="B784" s="144"/>
      <c r="C784" s="305"/>
      <c r="D784" s="98"/>
      <c r="E784" s="305"/>
      <c r="F784" s="306"/>
      <c r="G784" s="306"/>
      <c r="H784" s="326"/>
      <c r="I784" s="326"/>
      <c r="J784" s="326"/>
    </row>
    <row r="785" spans="2:10" s="134" customFormat="1">
      <c r="B785" s="144"/>
      <c r="C785" s="305"/>
      <c r="D785" s="98"/>
      <c r="E785" s="305"/>
      <c r="F785" s="306"/>
      <c r="G785" s="306"/>
      <c r="H785" s="326"/>
      <c r="I785" s="326"/>
      <c r="J785" s="326"/>
    </row>
    <row r="786" spans="2:10" s="134" customFormat="1">
      <c r="B786" s="144"/>
      <c r="C786" s="305"/>
      <c r="D786" s="98"/>
      <c r="E786" s="305"/>
      <c r="F786" s="306"/>
      <c r="G786" s="306"/>
      <c r="H786" s="326"/>
      <c r="I786" s="326"/>
      <c r="J786" s="326"/>
    </row>
    <row r="787" spans="2:10" s="134" customFormat="1">
      <c r="B787" s="144"/>
      <c r="C787" s="305"/>
      <c r="D787" s="98"/>
      <c r="E787" s="305"/>
      <c r="F787" s="306"/>
      <c r="G787" s="306"/>
      <c r="H787" s="326"/>
      <c r="I787" s="326"/>
      <c r="J787" s="326"/>
    </row>
    <row r="788" spans="2:10" s="134" customFormat="1">
      <c r="B788" s="144"/>
      <c r="C788" s="305"/>
      <c r="D788" s="98"/>
      <c r="E788" s="305"/>
      <c r="F788" s="306"/>
      <c r="G788" s="306"/>
      <c r="H788" s="326"/>
      <c r="I788" s="326"/>
      <c r="J788" s="326"/>
    </row>
    <row r="789" spans="2:10" s="134" customFormat="1">
      <c r="B789" s="144"/>
      <c r="C789" s="305"/>
      <c r="D789" s="98"/>
      <c r="E789" s="305"/>
      <c r="F789" s="306"/>
      <c r="G789" s="306"/>
      <c r="H789" s="326"/>
      <c r="I789" s="326"/>
      <c r="J789" s="326"/>
    </row>
    <row r="790" spans="2:10" s="134" customFormat="1">
      <c r="B790" s="144"/>
      <c r="C790" s="305"/>
      <c r="D790" s="98"/>
      <c r="E790" s="305"/>
      <c r="F790" s="306"/>
      <c r="G790" s="306"/>
      <c r="H790" s="326"/>
      <c r="I790" s="326"/>
      <c r="J790" s="326"/>
    </row>
    <row r="791" spans="2:10" s="134" customFormat="1">
      <c r="B791" s="144"/>
      <c r="C791" s="305"/>
      <c r="D791" s="98"/>
      <c r="E791" s="305"/>
      <c r="F791" s="306"/>
      <c r="G791" s="306"/>
      <c r="H791" s="326"/>
      <c r="I791" s="326"/>
      <c r="J791" s="326"/>
    </row>
    <row r="792" spans="2:10" s="134" customFormat="1">
      <c r="B792" s="144"/>
      <c r="C792" s="305"/>
      <c r="D792" s="98"/>
      <c r="E792" s="305"/>
      <c r="F792" s="306"/>
      <c r="G792" s="306"/>
      <c r="H792" s="326"/>
      <c r="I792" s="326"/>
      <c r="J792" s="326"/>
    </row>
    <row r="793" spans="2:10" s="134" customFormat="1">
      <c r="B793" s="144"/>
      <c r="C793" s="305"/>
      <c r="D793" s="98"/>
      <c r="E793" s="305"/>
      <c r="F793" s="306"/>
      <c r="G793" s="306"/>
      <c r="H793" s="326"/>
      <c r="I793" s="326"/>
      <c r="J793" s="326"/>
    </row>
    <row r="794" spans="2:10" s="134" customFormat="1">
      <c r="B794" s="144"/>
      <c r="C794" s="305"/>
      <c r="D794" s="98"/>
      <c r="E794" s="305"/>
      <c r="F794" s="306"/>
      <c r="G794" s="306"/>
      <c r="H794" s="326"/>
      <c r="I794" s="326"/>
      <c r="J794" s="326"/>
    </row>
    <row r="795" spans="2:10" s="134" customFormat="1">
      <c r="B795" s="144"/>
      <c r="C795" s="305"/>
      <c r="D795" s="98"/>
      <c r="E795" s="305"/>
      <c r="F795" s="306"/>
      <c r="G795" s="306"/>
      <c r="H795" s="326"/>
      <c r="I795" s="326"/>
      <c r="J795" s="326"/>
    </row>
    <row r="796" spans="2:10" s="134" customFormat="1">
      <c r="B796" s="144"/>
      <c r="C796" s="305"/>
      <c r="D796" s="98"/>
      <c r="E796" s="305"/>
      <c r="F796" s="306"/>
      <c r="G796" s="306"/>
      <c r="H796" s="326"/>
      <c r="I796" s="326"/>
      <c r="J796" s="326"/>
    </row>
    <row r="797" spans="2:10" s="134" customFormat="1">
      <c r="B797" s="144"/>
      <c r="C797" s="305"/>
      <c r="D797" s="98"/>
      <c r="E797" s="305"/>
      <c r="F797" s="306"/>
      <c r="G797" s="306"/>
      <c r="H797" s="326"/>
      <c r="I797" s="326"/>
      <c r="J797" s="326"/>
    </row>
    <row r="798" spans="2:10" s="134" customFormat="1">
      <c r="B798" s="144"/>
      <c r="C798" s="305"/>
      <c r="D798" s="98"/>
      <c r="E798" s="305"/>
      <c r="F798" s="306"/>
      <c r="G798" s="306"/>
      <c r="H798" s="326"/>
      <c r="I798" s="326"/>
      <c r="J798" s="326"/>
    </row>
    <row r="799" spans="2:10" s="134" customFormat="1">
      <c r="B799" s="144"/>
      <c r="C799" s="305"/>
      <c r="D799" s="98"/>
      <c r="E799" s="305"/>
      <c r="F799" s="306"/>
      <c r="G799" s="306"/>
      <c r="H799" s="326"/>
      <c r="I799" s="326"/>
      <c r="J799" s="326"/>
    </row>
    <row r="800" spans="2:10" s="134" customFormat="1">
      <c r="B800" s="144"/>
      <c r="C800" s="305"/>
      <c r="D800" s="98"/>
      <c r="E800" s="305"/>
      <c r="F800" s="306"/>
      <c r="G800" s="306"/>
      <c r="H800" s="326"/>
      <c r="I800" s="326"/>
      <c r="J800" s="326"/>
    </row>
    <row r="801" spans="2:10" s="134" customFormat="1">
      <c r="B801" s="144"/>
      <c r="C801" s="305"/>
      <c r="D801" s="98"/>
      <c r="E801" s="305"/>
      <c r="F801" s="306"/>
      <c r="G801" s="306"/>
      <c r="H801" s="326"/>
      <c r="I801" s="326"/>
      <c r="J801" s="326"/>
    </row>
    <row r="802" spans="2:10" s="134" customFormat="1">
      <c r="B802" s="144"/>
      <c r="C802" s="305"/>
      <c r="D802" s="98"/>
      <c r="E802" s="305"/>
      <c r="F802" s="306"/>
      <c r="G802" s="306"/>
      <c r="H802" s="326"/>
      <c r="I802" s="326"/>
      <c r="J802" s="326"/>
    </row>
    <row r="803" spans="2:10" s="134" customFormat="1">
      <c r="B803" s="144"/>
      <c r="C803" s="305"/>
      <c r="D803" s="98"/>
      <c r="E803" s="305"/>
      <c r="F803" s="306"/>
      <c r="G803" s="306"/>
      <c r="H803" s="326"/>
      <c r="I803" s="326"/>
      <c r="J803" s="326"/>
    </row>
    <row r="804" spans="2:10" s="134" customFormat="1">
      <c r="B804" s="144"/>
      <c r="C804" s="305"/>
      <c r="D804" s="98"/>
      <c r="E804" s="305"/>
      <c r="F804" s="306"/>
      <c r="G804" s="306"/>
      <c r="H804" s="326"/>
      <c r="I804" s="326"/>
      <c r="J804" s="326"/>
    </row>
    <row r="805" spans="2:10" s="134" customFormat="1">
      <c r="B805" s="144"/>
      <c r="C805" s="305"/>
      <c r="D805" s="98"/>
      <c r="E805" s="305"/>
      <c r="F805" s="306"/>
      <c r="G805" s="306"/>
      <c r="H805" s="326"/>
      <c r="I805" s="326"/>
      <c r="J805" s="326"/>
    </row>
    <row r="806" spans="2:10" s="134" customFormat="1">
      <c r="B806" s="144"/>
      <c r="C806" s="305"/>
      <c r="D806" s="98"/>
      <c r="E806" s="305"/>
      <c r="F806" s="306"/>
      <c r="G806" s="306"/>
      <c r="H806" s="326"/>
      <c r="I806" s="326"/>
      <c r="J806" s="326"/>
    </row>
    <row r="807" spans="2:10" s="134" customFormat="1">
      <c r="B807" s="144"/>
      <c r="C807" s="305"/>
      <c r="D807" s="98"/>
      <c r="E807" s="305"/>
      <c r="F807" s="306"/>
      <c r="G807" s="306"/>
      <c r="H807" s="326"/>
      <c r="I807" s="326"/>
      <c r="J807" s="326"/>
    </row>
    <row r="808" spans="2:10" s="134" customFormat="1">
      <c r="B808" s="144"/>
      <c r="C808" s="305"/>
      <c r="D808" s="98"/>
      <c r="E808" s="305"/>
      <c r="F808" s="306"/>
      <c r="G808" s="306"/>
      <c r="H808" s="326"/>
      <c r="I808" s="326"/>
      <c r="J808" s="326"/>
    </row>
    <row r="809" spans="2:10" s="134" customFormat="1">
      <c r="B809" s="144"/>
      <c r="C809" s="305"/>
      <c r="D809" s="98"/>
      <c r="E809" s="305"/>
      <c r="F809" s="306"/>
      <c r="G809" s="306"/>
      <c r="H809" s="326"/>
      <c r="I809" s="326"/>
      <c r="J809" s="326"/>
    </row>
    <row r="810" spans="2:10" s="134" customFormat="1">
      <c r="B810" s="144"/>
      <c r="C810" s="305"/>
      <c r="D810" s="98"/>
      <c r="E810" s="305"/>
      <c r="F810" s="306"/>
      <c r="G810" s="306"/>
      <c r="H810" s="326"/>
      <c r="I810" s="326"/>
      <c r="J810" s="326"/>
    </row>
    <row r="811" spans="2:10" s="134" customFormat="1">
      <c r="B811" s="144"/>
      <c r="C811" s="305"/>
      <c r="D811" s="98"/>
      <c r="E811" s="305"/>
      <c r="F811" s="306"/>
      <c r="G811" s="306"/>
      <c r="H811" s="326"/>
      <c r="I811" s="326"/>
      <c r="J811" s="326"/>
    </row>
    <row r="812" spans="2:10" s="134" customFormat="1">
      <c r="B812" s="144"/>
      <c r="C812" s="305"/>
      <c r="D812" s="98"/>
      <c r="E812" s="305"/>
      <c r="F812" s="306"/>
      <c r="G812" s="306"/>
      <c r="H812" s="326"/>
      <c r="I812" s="326"/>
      <c r="J812" s="326"/>
    </row>
    <row r="813" spans="2:10" s="134" customFormat="1">
      <c r="B813" s="144"/>
      <c r="C813" s="305"/>
      <c r="D813" s="98"/>
      <c r="E813" s="305"/>
      <c r="F813" s="306"/>
      <c r="G813" s="306"/>
      <c r="H813" s="326"/>
      <c r="I813" s="326"/>
      <c r="J813" s="326"/>
    </row>
    <row r="814" spans="2:10" s="134" customFormat="1">
      <c r="B814" s="144"/>
      <c r="C814" s="305"/>
      <c r="D814" s="98"/>
      <c r="E814" s="305"/>
      <c r="F814" s="306"/>
      <c r="G814" s="306"/>
      <c r="H814" s="326"/>
      <c r="I814" s="326"/>
      <c r="J814" s="326"/>
    </row>
    <row r="815" spans="2:10" s="134" customFormat="1">
      <c r="B815" s="144"/>
      <c r="C815" s="305"/>
      <c r="D815" s="98"/>
      <c r="E815" s="305"/>
      <c r="F815" s="306"/>
      <c r="G815" s="306"/>
      <c r="H815" s="326"/>
      <c r="I815" s="326"/>
      <c r="J815" s="326"/>
    </row>
    <row r="816" spans="2:10" s="134" customFormat="1">
      <c r="B816" s="144"/>
      <c r="C816" s="305"/>
      <c r="D816" s="98"/>
      <c r="E816" s="305"/>
      <c r="F816" s="306"/>
      <c r="G816" s="306"/>
      <c r="H816" s="326"/>
      <c r="I816" s="326"/>
      <c r="J816" s="326"/>
    </row>
    <row r="817" spans="2:10" s="134" customFormat="1">
      <c r="B817" s="144"/>
      <c r="C817" s="305"/>
      <c r="D817" s="98"/>
      <c r="E817" s="305"/>
      <c r="F817" s="306"/>
      <c r="G817" s="306"/>
      <c r="H817" s="326"/>
      <c r="I817" s="326"/>
      <c r="J817" s="326"/>
    </row>
    <row r="818" spans="2:10" s="134" customFormat="1">
      <c r="B818" s="144"/>
      <c r="C818" s="305"/>
      <c r="D818" s="98"/>
      <c r="E818" s="305"/>
      <c r="F818" s="306"/>
      <c r="G818" s="306"/>
      <c r="H818" s="326"/>
      <c r="I818" s="326"/>
      <c r="J818" s="326"/>
    </row>
    <row r="819" spans="2:10" s="134" customFormat="1">
      <c r="B819" s="144"/>
      <c r="C819" s="305"/>
      <c r="D819" s="98"/>
      <c r="E819" s="305"/>
      <c r="F819" s="306"/>
      <c r="G819" s="306"/>
      <c r="H819" s="326"/>
      <c r="I819" s="326"/>
      <c r="J819" s="326"/>
    </row>
    <row r="820" spans="2:10" s="134" customFormat="1">
      <c r="B820" s="144"/>
      <c r="C820" s="305"/>
      <c r="D820" s="98"/>
      <c r="E820" s="305"/>
      <c r="F820" s="306"/>
      <c r="G820" s="306"/>
      <c r="H820" s="326"/>
      <c r="I820" s="326"/>
      <c r="J820" s="326"/>
    </row>
    <row r="821" spans="2:10" s="134" customFormat="1">
      <c r="B821" s="144"/>
      <c r="C821" s="305"/>
      <c r="D821" s="98"/>
      <c r="E821" s="305"/>
      <c r="F821" s="306"/>
      <c r="G821" s="306"/>
      <c r="H821" s="326"/>
      <c r="I821" s="326"/>
      <c r="J821" s="326"/>
    </row>
    <row r="822" spans="2:10" s="134" customFormat="1">
      <c r="B822" s="144"/>
      <c r="C822" s="305"/>
      <c r="D822" s="98"/>
      <c r="E822" s="305"/>
      <c r="F822" s="306"/>
      <c r="G822" s="306"/>
      <c r="H822" s="326"/>
      <c r="I822" s="326"/>
      <c r="J822" s="326"/>
    </row>
    <row r="823" spans="2:10" s="134" customFormat="1">
      <c r="B823" s="144"/>
      <c r="C823" s="305"/>
      <c r="D823" s="98"/>
      <c r="E823" s="305"/>
      <c r="F823" s="306"/>
      <c r="G823" s="306"/>
      <c r="H823" s="326"/>
      <c r="I823" s="326"/>
      <c r="J823" s="326"/>
    </row>
    <row r="824" spans="2:10" s="134" customFormat="1">
      <c r="B824" s="144"/>
      <c r="C824" s="305"/>
      <c r="D824" s="98"/>
      <c r="E824" s="305"/>
      <c r="F824" s="306"/>
      <c r="G824" s="306"/>
      <c r="H824" s="326"/>
      <c r="I824" s="326"/>
      <c r="J824" s="326"/>
    </row>
    <row r="825" spans="2:10" s="134" customFormat="1">
      <c r="B825" s="144"/>
      <c r="C825" s="305"/>
      <c r="D825" s="98"/>
      <c r="E825" s="305"/>
      <c r="F825" s="306"/>
      <c r="G825" s="306"/>
      <c r="H825" s="326"/>
      <c r="I825" s="326"/>
      <c r="J825" s="326"/>
    </row>
    <row r="826" spans="2:10" s="134" customFormat="1">
      <c r="B826" s="144"/>
      <c r="C826" s="305"/>
      <c r="D826" s="98"/>
      <c r="E826" s="305"/>
      <c r="F826" s="306"/>
      <c r="G826" s="306"/>
      <c r="H826" s="326"/>
      <c r="I826" s="326"/>
      <c r="J826" s="326"/>
    </row>
    <row r="827" spans="2:10" s="134" customFormat="1">
      <c r="B827" s="144"/>
      <c r="C827" s="305"/>
      <c r="D827" s="98"/>
      <c r="E827" s="305"/>
      <c r="F827" s="306"/>
      <c r="G827" s="306"/>
      <c r="H827" s="326"/>
      <c r="I827" s="326"/>
      <c r="J827" s="326"/>
    </row>
    <row r="828" spans="2:10" s="134" customFormat="1">
      <c r="B828" s="144"/>
      <c r="C828" s="305"/>
      <c r="D828" s="98"/>
      <c r="E828" s="305"/>
      <c r="F828" s="306"/>
      <c r="G828" s="306"/>
      <c r="H828" s="326"/>
      <c r="I828" s="326"/>
      <c r="J828" s="326"/>
    </row>
    <row r="829" spans="2:10" s="134" customFormat="1">
      <c r="B829" s="144"/>
      <c r="C829" s="305"/>
      <c r="D829" s="98"/>
      <c r="E829" s="305"/>
      <c r="F829" s="306"/>
      <c r="G829" s="306"/>
      <c r="H829" s="326"/>
      <c r="I829" s="326"/>
      <c r="J829" s="326"/>
    </row>
    <row r="830" spans="2:10" s="134" customFormat="1">
      <c r="B830" s="144"/>
      <c r="C830" s="305"/>
      <c r="D830" s="98"/>
      <c r="E830" s="305"/>
      <c r="F830" s="306"/>
      <c r="G830" s="306"/>
      <c r="H830" s="326"/>
      <c r="I830" s="326"/>
      <c r="J830" s="326"/>
    </row>
    <row r="831" spans="2:10" s="134" customFormat="1">
      <c r="B831" s="144"/>
      <c r="C831" s="305"/>
      <c r="D831" s="98"/>
      <c r="E831" s="305"/>
      <c r="F831" s="306"/>
      <c r="G831" s="306"/>
      <c r="H831" s="326"/>
      <c r="I831" s="326"/>
      <c r="J831" s="326"/>
    </row>
    <row r="832" spans="2:10" s="134" customFormat="1">
      <c r="B832" s="144"/>
      <c r="C832" s="305"/>
      <c r="D832" s="98"/>
      <c r="E832" s="305"/>
      <c r="F832" s="306"/>
      <c r="G832" s="306"/>
      <c r="H832" s="326"/>
      <c r="I832" s="326"/>
      <c r="J832" s="326"/>
    </row>
    <row r="833" spans="2:10" s="134" customFormat="1">
      <c r="B833" s="144"/>
      <c r="C833" s="305"/>
      <c r="D833" s="98"/>
      <c r="E833" s="305"/>
      <c r="F833" s="306"/>
      <c r="G833" s="306"/>
      <c r="H833" s="326"/>
      <c r="I833" s="326"/>
      <c r="J833" s="326"/>
    </row>
    <row r="834" spans="2:10" s="134" customFormat="1">
      <c r="B834" s="144"/>
      <c r="C834" s="305"/>
      <c r="D834" s="98"/>
      <c r="E834" s="305"/>
      <c r="F834" s="306"/>
      <c r="G834" s="306"/>
      <c r="H834" s="326"/>
      <c r="I834" s="326"/>
      <c r="J834" s="326"/>
    </row>
    <row r="835" spans="2:10" s="134" customFormat="1">
      <c r="B835" s="144"/>
      <c r="C835" s="305"/>
      <c r="D835" s="98"/>
      <c r="E835" s="305"/>
      <c r="F835" s="306"/>
      <c r="G835" s="306"/>
      <c r="H835" s="326"/>
      <c r="I835" s="326"/>
      <c r="J835" s="326"/>
    </row>
    <row r="836" spans="2:10" s="134" customFormat="1">
      <c r="B836" s="144"/>
      <c r="C836" s="305"/>
      <c r="D836" s="98"/>
      <c r="E836" s="305"/>
      <c r="F836" s="306"/>
      <c r="G836" s="306"/>
      <c r="H836" s="326"/>
      <c r="I836" s="326"/>
      <c r="J836" s="326"/>
    </row>
    <row r="837" spans="2:10" s="134" customFormat="1">
      <c r="B837" s="144"/>
      <c r="C837" s="305"/>
      <c r="D837" s="98"/>
      <c r="E837" s="305"/>
      <c r="F837" s="306"/>
      <c r="G837" s="306"/>
      <c r="H837" s="326"/>
      <c r="I837" s="326"/>
      <c r="J837" s="326"/>
    </row>
    <row r="838" spans="2:10" s="134" customFormat="1">
      <c r="B838" s="144"/>
      <c r="C838" s="305"/>
      <c r="D838" s="98"/>
      <c r="E838" s="305"/>
      <c r="F838" s="306"/>
      <c r="G838" s="306"/>
      <c r="H838" s="326"/>
      <c r="I838" s="326"/>
      <c r="J838" s="326"/>
    </row>
    <row r="839" spans="2:10" s="134" customFormat="1">
      <c r="B839" s="144"/>
      <c r="C839" s="305"/>
      <c r="D839" s="98"/>
      <c r="E839" s="305"/>
      <c r="F839" s="306"/>
      <c r="G839" s="306"/>
      <c r="H839" s="326"/>
      <c r="I839" s="326"/>
      <c r="J839" s="326"/>
    </row>
    <row r="840" spans="2:10" s="134" customFormat="1">
      <c r="B840" s="144"/>
      <c r="C840" s="305"/>
      <c r="D840" s="98"/>
      <c r="E840" s="305"/>
      <c r="F840" s="306"/>
      <c r="G840" s="306"/>
      <c r="H840" s="326"/>
      <c r="I840" s="326"/>
      <c r="J840" s="326"/>
    </row>
    <row r="841" spans="2:10" s="134" customFormat="1">
      <c r="B841" s="144"/>
      <c r="C841" s="305"/>
      <c r="D841" s="98"/>
      <c r="E841" s="305"/>
      <c r="F841" s="306"/>
      <c r="G841" s="306"/>
      <c r="H841" s="326"/>
      <c r="I841" s="326"/>
      <c r="J841" s="326"/>
    </row>
    <row r="842" spans="2:10" s="134" customFormat="1">
      <c r="B842" s="144"/>
      <c r="C842" s="305"/>
      <c r="D842" s="98"/>
      <c r="E842" s="305"/>
      <c r="F842" s="306"/>
      <c r="G842" s="306"/>
      <c r="H842" s="326"/>
      <c r="I842" s="326"/>
      <c r="J842" s="326"/>
    </row>
    <row r="843" spans="2:10" s="134" customFormat="1">
      <c r="B843" s="144"/>
      <c r="C843" s="305"/>
      <c r="D843" s="98"/>
      <c r="E843" s="305"/>
      <c r="F843" s="306"/>
      <c r="G843" s="306"/>
      <c r="H843" s="326"/>
      <c r="I843" s="326"/>
      <c r="J843" s="326"/>
    </row>
    <row r="844" spans="2:10" s="134" customFormat="1">
      <c r="B844" s="144"/>
      <c r="C844" s="305"/>
      <c r="D844" s="98"/>
      <c r="E844" s="305"/>
      <c r="F844" s="306"/>
      <c r="G844" s="306"/>
      <c r="H844" s="326"/>
      <c r="I844" s="326"/>
      <c r="J844" s="326"/>
    </row>
    <row r="845" spans="2:10" s="134" customFormat="1">
      <c r="B845" s="144"/>
      <c r="C845" s="305"/>
      <c r="D845" s="98"/>
      <c r="E845" s="305"/>
      <c r="F845" s="306"/>
      <c r="G845" s="306"/>
      <c r="H845" s="326"/>
      <c r="I845" s="326"/>
      <c r="J845" s="326"/>
    </row>
    <row r="846" spans="2:10" s="134" customFormat="1">
      <c r="B846" s="144"/>
      <c r="C846" s="305"/>
      <c r="D846" s="98"/>
      <c r="E846" s="305"/>
      <c r="F846" s="306"/>
      <c r="G846" s="306"/>
      <c r="H846" s="326"/>
      <c r="I846" s="326"/>
      <c r="J846" s="326"/>
    </row>
    <row r="847" spans="2:10" s="134" customFormat="1">
      <c r="B847" s="144"/>
      <c r="C847" s="305"/>
      <c r="D847" s="98"/>
      <c r="E847" s="305"/>
      <c r="F847" s="306"/>
      <c r="G847" s="306"/>
      <c r="H847" s="326"/>
      <c r="I847" s="326"/>
      <c r="J847" s="326"/>
    </row>
    <row r="848" spans="2:10" s="134" customFormat="1">
      <c r="B848" s="144"/>
      <c r="C848" s="305"/>
      <c r="D848" s="98"/>
      <c r="E848" s="305"/>
      <c r="F848" s="306"/>
      <c r="G848" s="306"/>
      <c r="H848" s="326"/>
      <c r="I848" s="326"/>
      <c r="J848" s="326"/>
    </row>
    <row r="849" spans="2:10" s="134" customFormat="1">
      <c r="B849" s="144"/>
      <c r="C849" s="305"/>
      <c r="D849" s="98"/>
      <c r="E849" s="305"/>
      <c r="F849" s="306"/>
      <c r="G849" s="306"/>
      <c r="H849" s="326"/>
      <c r="I849" s="326"/>
      <c r="J849" s="326"/>
    </row>
    <row r="850" spans="2:10" s="134" customFormat="1">
      <c r="B850" s="144"/>
      <c r="C850" s="305"/>
      <c r="D850" s="98"/>
      <c r="E850" s="305"/>
      <c r="F850" s="306"/>
      <c r="G850" s="306"/>
      <c r="H850" s="326"/>
      <c r="I850" s="326"/>
      <c r="J850" s="326"/>
    </row>
    <row r="851" spans="2:10" s="134" customFormat="1">
      <c r="B851" s="144"/>
      <c r="C851" s="305"/>
      <c r="D851" s="98"/>
      <c r="E851" s="305"/>
      <c r="F851" s="306"/>
      <c r="G851" s="306"/>
      <c r="H851" s="326"/>
      <c r="I851" s="326"/>
      <c r="J851" s="326"/>
    </row>
    <row r="852" spans="2:10" s="134" customFormat="1">
      <c r="B852" s="144"/>
      <c r="C852" s="305"/>
      <c r="D852" s="98"/>
      <c r="E852" s="305"/>
      <c r="F852" s="306"/>
      <c r="G852" s="306"/>
      <c r="H852" s="326"/>
      <c r="I852" s="326"/>
      <c r="J852" s="326"/>
    </row>
    <row r="853" spans="2:10" s="134" customFormat="1">
      <c r="B853" s="144"/>
      <c r="C853" s="305"/>
      <c r="D853" s="98"/>
      <c r="E853" s="305"/>
      <c r="F853" s="306"/>
      <c r="G853" s="306"/>
      <c r="H853" s="326"/>
      <c r="I853" s="326"/>
      <c r="J853" s="326"/>
    </row>
    <row r="854" spans="2:10" s="134" customFormat="1">
      <c r="B854" s="144"/>
      <c r="C854" s="305"/>
      <c r="D854" s="98"/>
      <c r="E854" s="305"/>
      <c r="F854" s="306"/>
      <c r="G854" s="306"/>
      <c r="H854" s="326"/>
      <c r="I854" s="326"/>
      <c r="J854" s="326"/>
    </row>
    <row r="855" spans="2:10" s="134" customFormat="1">
      <c r="B855" s="144"/>
      <c r="C855" s="305"/>
      <c r="D855" s="98"/>
      <c r="E855" s="305"/>
      <c r="F855" s="306"/>
      <c r="G855" s="306"/>
      <c r="H855" s="326"/>
      <c r="I855" s="326"/>
      <c r="J855" s="326"/>
    </row>
    <row r="856" spans="2:10" s="134" customFormat="1">
      <c r="B856" s="144"/>
      <c r="C856" s="305"/>
      <c r="D856" s="98"/>
      <c r="E856" s="305"/>
      <c r="F856" s="306"/>
      <c r="G856" s="306"/>
      <c r="H856" s="326"/>
      <c r="I856" s="326"/>
      <c r="J856" s="326"/>
    </row>
    <row r="857" spans="2:10" s="134" customFormat="1">
      <c r="B857" s="144"/>
      <c r="C857" s="305"/>
      <c r="D857" s="98"/>
      <c r="E857" s="305"/>
      <c r="F857" s="306"/>
      <c r="G857" s="306"/>
      <c r="H857" s="326"/>
      <c r="I857" s="326"/>
      <c r="J857" s="326"/>
    </row>
    <row r="858" spans="2:10" s="134" customFormat="1">
      <c r="B858" s="144"/>
      <c r="C858" s="305"/>
      <c r="D858" s="98"/>
      <c r="E858" s="305"/>
      <c r="F858" s="306"/>
      <c r="G858" s="306"/>
      <c r="H858" s="326"/>
      <c r="I858" s="326"/>
      <c r="J858" s="326"/>
    </row>
    <row r="859" spans="2:10" s="134" customFormat="1">
      <c r="B859" s="144"/>
      <c r="C859" s="305"/>
      <c r="D859" s="98"/>
      <c r="E859" s="305"/>
      <c r="F859" s="306"/>
      <c r="G859" s="306"/>
      <c r="H859" s="326"/>
      <c r="I859" s="326"/>
      <c r="J859" s="326"/>
    </row>
    <row r="860" spans="2:10" s="134" customFormat="1">
      <c r="B860" s="144"/>
      <c r="C860" s="305"/>
      <c r="D860" s="98"/>
      <c r="E860" s="305"/>
      <c r="F860" s="306"/>
      <c r="G860" s="306"/>
      <c r="H860" s="326"/>
      <c r="I860" s="326"/>
      <c r="J860" s="326"/>
    </row>
    <row r="861" spans="2:10" s="134" customFormat="1">
      <c r="B861" s="144"/>
      <c r="C861" s="305"/>
      <c r="D861" s="98"/>
      <c r="E861" s="305"/>
      <c r="F861" s="306"/>
      <c r="G861" s="306"/>
      <c r="H861" s="326"/>
      <c r="I861" s="326"/>
      <c r="J861" s="326"/>
    </row>
    <row r="862" spans="2:10" s="134" customFormat="1">
      <c r="B862" s="144"/>
      <c r="C862" s="305"/>
      <c r="D862" s="98"/>
      <c r="E862" s="305"/>
      <c r="F862" s="306"/>
      <c r="G862" s="306"/>
      <c r="H862" s="326"/>
      <c r="I862" s="326"/>
      <c r="J862" s="326"/>
    </row>
    <row r="863" spans="2:10" s="134" customFormat="1">
      <c r="B863" s="144"/>
      <c r="C863" s="305"/>
      <c r="D863" s="98"/>
      <c r="E863" s="305"/>
      <c r="F863" s="306"/>
      <c r="G863" s="306"/>
      <c r="H863" s="326"/>
      <c r="I863" s="326"/>
      <c r="J863" s="326"/>
    </row>
    <row r="864" spans="2:10" s="134" customFormat="1">
      <c r="B864" s="144"/>
      <c r="C864" s="305"/>
      <c r="D864" s="98"/>
      <c r="E864" s="305"/>
      <c r="F864" s="306"/>
      <c r="G864" s="306"/>
      <c r="H864" s="326"/>
      <c r="I864" s="326"/>
      <c r="J864" s="326"/>
    </row>
    <row r="865" spans="2:10" s="134" customFormat="1">
      <c r="B865" s="144"/>
      <c r="C865" s="305"/>
      <c r="D865" s="98"/>
      <c r="E865" s="305"/>
      <c r="F865" s="306"/>
      <c r="G865" s="306"/>
      <c r="H865" s="326"/>
      <c r="I865" s="326"/>
      <c r="J865" s="326"/>
    </row>
    <row r="866" spans="2:10" s="134" customFormat="1">
      <c r="B866" s="144"/>
      <c r="C866" s="305"/>
      <c r="D866" s="98"/>
      <c r="E866" s="305"/>
      <c r="F866" s="306"/>
      <c r="G866" s="306"/>
      <c r="H866" s="326"/>
      <c r="I866" s="326"/>
      <c r="J866" s="326"/>
    </row>
    <row r="867" spans="2:10" s="134" customFormat="1">
      <c r="B867" s="144"/>
      <c r="C867" s="305"/>
      <c r="D867" s="98"/>
      <c r="E867" s="305"/>
      <c r="F867" s="306"/>
      <c r="G867" s="306"/>
      <c r="H867" s="326"/>
      <c r="I867" s="326"/>
      <c r="J867" s="326"/>
    </row>
    <row r="868" spans="2:10" s="134" customFormat="1">
      <c r="B868" s="144"/>
      <c r="C868" s="305"/>
      <c r="D868" s="98"/>
      <c r="E868" s="305"/>
      <c r="F868" s="306"/>
      <c r="G868" s="306"/>
      <c r="H868" s="326"/>
      <c r="I868" s="326"/>
      <c r="J868" s="326"/>
    </row>
    <row r="869" spans="2:10" s="134" customFormat="1">
      <c r="B869" s="144"/>
      <c r="C869" s="305"/>
      <c r="D869" s="98"/>
      <c r="E869" s="305"/>
      <c r="F869" s="306"/>
      <c r="G869" s="306"/>
      <c r="H869" s="326"/>
      <c r="I869" s="326"/>
      <c r="J869" s="326"/>
    </row>
    <row r="870" spans="2:10" s="134" customFormat="1">
      <c r="B870" s="144"/>
      <c r="C870" s="305"/>
      <c r="D870" s="98"/>
      <c r="E870" s="305"/>
      <c r="F870" s="306"/>
      <c r="G870" s="306"/>
      <c r="H870" s="326"/>
      <c r="I870" s="326"/>
      <c r="J870" s="326"/>
    </row>
    <row r="871" spans="2:10" s="134" customFormat="1">
      <c r="B871" s="144"/>
      <c r="C871" s="305"/>
      <c r="D871" s="98"/>
      <c r="E871" s="305"/>
      <c r="F871" s="306"/>
      <c r="G871" s="306"/>
      <c r="H871" s="326"/>
      <c r="I871" s="326"/>
      <c r="J871" s="326"/>
    </row>
    <row r="872" spans="2:10" s="134" customFormat="1">
      <c r="B872" s="144"/>
      <c r="C872" s="305"/>
      <c r="D872" s="98"/>
      <c r="E872" s="305"/>
      <c r="F872" s="306"/>
      <c r="G872" s="306"/>
      <c r="H872" s="326"/>
      <c r="I872" s="326"/>
      <c r="J872" s="326"/>
    </row>
    <row r="873" spans="2:10" s="134" customFormat="1">
      <c r="B873" s="144"/>
      <c r="C873" s="305"/>
      <c r="D873" s="98"/>
      <c r="E873" s="305"/>
      <c r="F873" s="306"/>
      <c r="G873" s="306"/>
      <c r="H873" s="326"/>
      <c r="I873" s="326"/>
      <c r="J873" s="326"/>
    </row>
    <row r="874" spans="2:10" s="134" customFormat="1">
      <c r="B874" s="144"/>
      <c r="C874" s="305"/>
      <c r="D874" s="98"/>
      <c r="E874" s="305"/>
      <c r="F874" s="306"/>
      <c r="G874" s="306"/>
      <c r="H874" s="326"/>
      <c r="I874" s="326"/>
      <c r="J874" s="326"/>
    </row>
    <row r="875" spans="2:10" s="134" customFormat="1">
      <c r="B875" s="144"/>
      <c r="C875" s="305"/>
      <c r="D875" s="98"/>
      <c r="E875" s="305"/>
      <c r="F875" s="306"/>
      <c r="G875" s="306"/>
      <c r="H875" s="326"/>
      <c r="I875" s="326"/>
      <c r="J875" s="326"/>
    </row>
    <row r="876" spans="2:10" s="134" customFormat="1">
      <c r="B876" s="144"/>
      <c r="C876" s="305"/>
      <c r="D876" s="98"/>
      <c r="E876" s="305"/>
      <c r="F876" s="306"/>
      <c r="G876" s="306"/>
      <c r="H876" s="326"/>
      <c r="I876" s="326"/>
      <c r="J876" s="326"/>
    </row>
    <row r="877" spans="2:10" s="134" customFormat="1">
      <c r="B877" s="144"/>
      <c r="C877" s="305"/>
      <c r="D877" s="98"/>
      <c r="E877" s="305"/>
      <c r="F877" s="306"/>
      <c r="G877" s="306"/>
      <c r="H877" s="326"/>
      <c r="I877" s="326"/>
      <c r="J877" s="326"/>
    </row>
    <row r="878" spans="2:10" s="134" customFormat="1">
      <c r="B878" s="144"/>
      <c r="C878" s="305"/>
      <c r="D878" s="98"/>
      <c r="E878" s="305"/>
      <c r="F878" s="306"/>
      <c r="G878" s="306"/>
      <c r="H878" s="326"/>
      <c r="I878" s="326"/>
      <c r="J878" s="326"/>
    </row>
    <row r="879" spans="2:10" s="134" customFormat="1">
      <c r="B879" s="144"/>
      <c r="C879" s="305"/>
      <c r="D879" s="98"/>
      <c r="E879" s="305"/>
      <c r="F879" s="306"/>
      <c r="G879" s="306"/>
      <c r="H879" s="326"/>
      <c r="I879" s="326"/>
      <c r="J879" s="326"/>
    </row>
    <row r="880" spans="2:10" s="134" customFormat="1">
      <c r="B880" s="144"/>
      <c r="C880" s="305"/>
      <c r="D880" s="98"/>
      <c r="E880" s="305"/>
      <c r="F880" s="306"/>
      <c r="G880" s="306"/>
      <c r="H880" s="326"/>
      <c r="I880" s="326"/>
      <c r="J880" s="326"/>
    </row>
    <row r="881" spans="2:10" s="134" customFormat="1">
      <c r="B881" s="144"/>
      <c r="C881" s="305"/>
      <c r="D881" s="98"/>
      <c r="E881" s="305"/>
      <c r="F881" s="306"/>
      <c r="G881" s="306"/>
      <c r="H881" s="326"/>
      <c r="I881" s="326"/>
      <c r="J881" s="326"/>
    </row>
    <row r="882" spans="2:10" s="134" customFormat="1">
      <c r="B882" s="144"/>
      <c r="C882" s="305"/>
      <c r="D882" s="98"/>
      <c r="E882" s="305"/>
      <c r="F882" s="306"/>
      <c r="G882" s="306"/>
      <c r="H882" s="326"/>
      <c r="I882" s="326"/>
      <c r="J882" s="326"/>
    </row>
    <row r="883" spans="2:10" s="134" customFormat="1">
      <c r="B883" s="144"/>
      <c r="C883" s="305"/>
      <c r="D883" s="98"/>
      <c r="E883" s="305"/>
      <c r="F883" s="306"/>
      <c r="G883" s="306"/>
      <c r="H883" s="326"/>
      <c r="I883" s="326"/>
      <c r="J883" s="326"/>
    </row>
    <row r="884" spans="2:10" s="134" customFormat="1">
      <c r="B884" s="144"/>
      <c r="C884" s="305"/>
      <c r="D884" s="98"/>
      <c r="E884" s="305"/>
      <c r="F884" s="306"/>
      <c r="G884" s="306"/>
      <c r="H884" s="326"/>
      <c r="I884" s="326"/>
      <c r="J884" s="326"/>
    </row>
    <row r="885" spans="2:10" s="134" customFormat="1">
      <c r="B885" s="144"/>
      <c r="C885" s="305"/>
      <c r="D885" s="98"/>
      <c r="E885" s="305"/>
      <c r="F885" s="306"/>
      <c r="G885" s="306"/>
      <c r="H885" s="326"/>
      <c r="I885" s="326"/>
      <c r="J885" s="326"/>
    </row>
    <row r="886" spans="2:10" s="134" customFormat="1">
      <c r="B886" s="144"/>
      <c r="C886" s="305"/>
      <c r="D886" s="98"/>
      <c r="E886" s="305"/>
      <c r="F886" s="306"/>
      <c r="G886" s="306"/>
      <c r="H886" s="326"/>
      <c r="I886" s="326"/>
      <c r="J886" s="326"/>
    </row>
    <row r="887" spans="2:10" s="134" customFormat="1">
      <c r="B887" s="144"/>
      <c r="C887" s="305"/>
      <c r="D887" s="98"/>
      <c r="E887" s="305"/>
      <c r="F887" s="306"/>
      <c r="G887" s="306"/>
      <c r="H887" s="326"/>
      <c r="I887" s="326"/>
      <c r="J887" s="326"/>
    </row>
    <row r="888" spans="2:10" s="134" customFormat="1">
      <c r="B888" s="144"/>
      <c r="C888" s="305"/>
      <c r="D888" s="98"/>
      <c r="E888" s="305"/>
      <c r="F888" s="306"/>
      <c r="G888" s="306"/>
      <c r="H888" s="326"/>
      <c r="I888" s="326"/>
      <c r="J888" s="326"/>
    </row>
    <row r="889" spans="2:10" s="134" customFormat="1">
      <c r="B889" s="144"/>
      <c r="C889" s="305"/>
      <c r="D889" s="98"/>
      <c r="E889" s="305"/>
      <c r="F889" s="306"/>
      <c r="G889" s="306"/>
      <c r="H889" s="326"/>
      <c r="I889" s="326"/>
      <c r="J889" s="326"/>
    </row>
    <row r="890" spans="2:10" s="134" customFormat="1">
      <c r="B890" s="144"/>
      <c r="C890" s="305"/>
      <c r="D890" s="98"/>
      <c r="E890" s="305"/>
      <c r="F890" s="306"/>
      <c r="G890" s="306"/>
      <c r="H890" s="326"/>
      <c r="I890" s="326"/>
      <c r="J890" s="326"/>
    </row>
    <row r="891" spans="2:10" s="134" customFormat="1">
      <c r="B891" s="144"/>
      <c r="C891" s="305"/>
      <c r="D891" s="98"/>
      <c r="E891" s="305"/>
      <c r="F891" s="306"/>
      <c r="G891" s="306"/>
      <c r="H891" s="326"/>
      <c r="I891" s="326"/>
      <c r="J891" s="326"/>
    </row>
    <row r="892" spans="2:10" s="134" customFormat="1">
      <c r="B892" s="144"/>
      <c r="C892" s="305"/>
      <c r="D892" s="98"/>
      <c r="E892" s="305"/>
      <c r="F892" s="306"/>
      <c r="G892" s="306"/>
      <c r="H892" s="326"/>
      <c r="I892" s="326"/>
      <c r="J892" s="326"/>
    </row>
    <row r="893" spans="2:10" s="134" customFormat="1">
      <c r="B893" s="144"/>
      <c r="C893" s="305"/>
      <c r="D893" s="98"/>
      <c r="E893" s="305"/>
      <c r="F893" s="306"/>
      <c r="G893" s="306"/>
      <c r="H893" s="326"/>
      <c r="I893" s="326"/>
      <c r="J893" s="326"/>
    </row>
    <row r="894" spans="2:10" s="134" customFormat="1">
      <c r="B894" s="144"/>
      <c r="C894" s="305"/>
      <c r="D894" s="98"/>
      <c r="E894" s="305"/>
      <c r="F894" s="306"/>
      <c r="G894" s="306"/>
      <c r="H894" s="326"/>
      <c r="I894" s="326"/>
      <c r="J894" s="326"/>
    </row>
    <row r="895" spans="2:10" s="134" customFormat="1">
      <c r="B895" s="144"/>
      <c r="C895" s="305"/>
      <c r="D895" s="98"/>
      <c r="E895" s="305"/>
      <c r="F895" s="306"/>
      <c r="G895" s="306"/>
      <c r="H895" s="326"/>
      <c r="I895" s="326"/>
      <c r="J895" s="326"/>
    </row>
    <row r="896" spans="2:10" s="134" customFormat="1">
      <c r="B896" s="144"/>
      <c r="C896" s="305"/>
      <c r="D896" s="98"/>
      <c r="E896" s="305"/>
      <c r="F896" s="306"/>
      <c r="G896" s="306"/>
      <c r="H896" s="326"/>
      <c r="I896" s="326"/>
      <c r="J896" s="326"/>
    </row>
    <row r="897" spans="2:10" s="134" customFormat="1">
      <c r="B897" s="144"/>
      <c r="C897" s="305"/>
      <c r="D897" s="98"/>
      <c r="E897" s="305"/>
      <c r="F897" s="306"/>
      <c r="G897" s="306"/>
      <c r="H897" s="326"/>
      <c r="I897" s="326"/>
      <c r="J897" s="326"/>
    </row>
    <row r="898" spans="2:10" s="134" customFormat="1">
      <c r="B898" s="144"/>
      <c r="C898" s="305"/>
      <c r="D898" s="98"/>
      <c r="E898" s="305"/>
      <c r="F898" s="306"/>
      <c r="G898" s="306"/>
      <c r="H898" s="326"/>
      <c r="I898" s="326"/>
      <c r="J898" s="326"/>
    </row>
    <row r="899" spans="2:10" s="134" customFormat="1">
      <c r="B899" s="144"/>
      <c r="C899" s="305"/>
      <c r="D899" s="98"/>
      <c r="E899" s="305"/>
      <c r="F899" s="306"/>
      <c r="G899" s="306"/>
      <c r="H899" s="326"/>
      <c r="I899" s="326"/>
      <c r="J899" s="326"/>
    </row>
    <row r="900" spans="2:10" s="134" customFormat="1">
      <c r="B900" s="144"/>
      <c r="C900" s="305"/>
      <c r="D900" s="98"/>
      <c r="E900" s="305"/>
      <c r="F900" s="306"/>
      <c r="G900" s="306"/>
      <c r="H900" s="326"/>
      <c r="I900" s="326"/>
      <c r="J900" s="326"/>
    </row>
    <row r="901" spans="2:10" s="134" customFormat="1">
      <c r="B901" s="144"/>
      <c r="C901" s="305"/>
      <c r="D901" s="98"/>
      <c r="E901" s="305"/>
      <c r="F901" s="306"/>
      <c r="G901" s="306"/>
      <c r="H901" s="326"/>
      <c r="I901" s="326"/>
      <c r="J901" s="326"/>
    </row>
    <row r="902" spans="2:10" s="134" customFormat="1">
      <c r="B902" s="144"/>
      <c r="C902" s="305"/>
      <c r="D902" s="98"/>
      <c r="E902" s="305"/>
      <c r="F902" s="306"/>
      <c r="G902" s="306"/>
      <c r="H902" s="326"/>
      <c r="I902" s="326"/>
      <c r="J902" s="326"/>
    </row>
    <row r="903" spans="2:10" s="134" customFormat="1">
      <c r="B903" s="144"/>
      <c r="C903" s="305"/>
      <c r="D903" s="98"/>
      <c r="E903" s="305"/>
      <c r="F903" s="306"/>
      <c r="G903" s="306"/>
      <c r="H903" s="326"/>
      <c r="I903" s="326"/>
      <c r="J903" s="326"/>
    </row>
    <row r="904" spans="2:10" s="134" customFormat="1">
      <c r="B904" s="144"/>
      <c r="C904" s="305"/>
      <c r="D904" s="98"/>
      <c r="E904" s="305"/>
      <c r="F904" s="306"/>
      <c r="G904" s="306"/>
      <c r="H904" s="326"/>
      <c r="I904" s="326"/>
      <c r="J904" s="326"/>
    </row>
    <row r="905" spans="2:10" s="134" customFormat="1">
      <c r="B905" s="144"/>
      <c r="C905" s="305"/>
      <c r="D905" s="98"/>
      <c r="E905" s="305"/>
      <c r="F905" s="306"/>
      <c r="G905" s="306"/>
      <c r="H905" s="326"/>
      <c r="I905" s="326"/>
      <c r="J905" s="326"/>
    </row>
    <row r="906" spans="2:10" s="134" customFormat="1">
      <c r="B906" s="144"/>
      <c r="C906" s="305"/>
      <c r="D906" s="98"/>
      <c r="E906" s="305"/>
      <c r="F906" s="306"/>
      <c r="G906" s="306"/>
      <c r="H906" s="326"/>
      <c r="I906" s="326"/>
      <c r="J906" s="326"/>
    </row>
    <row r="907" spans="2:10" s="134" customFormat="1">
      <c r="B907" s="144"/>
      <c r="C907" s="305"/>
      <c r="D907" s="98"/>
      <c r="E907" s="305"/>
      <c r="F907" s="306"/>
      <c r="G907" s="306"/>
      <c r="H907" s="326"/>
      <c r="I907" s="326"/>
      <c r="J907" s="326"/>
    </row>
    <row r="908" spans="2:10" s="134" customFormat="1">
      <c r="B908" s="144"/>
      <c r="C908" s="305"/>
      <c r="D908" s="98"/>
      <c r="E908" s="305"/>
      <c r="F908" s="306"/>
      <c r="G908" s="306"/>
      <c r="H908" s="326"/>
      <c r="I908" s="326"/>
      <c r="J908" s="326"/>
    </row>
    <row r="909" spans="2:10" s="134" customFormat="1">
      <c r="B909" s="144"/>
      <c r="C909" s="305"/>
      <c r="D909" s="98"/>
      <c r="E909" s="305"/>
      <c r="F909" s="306"/>
      <c r="G909" s="306"/>
      <c r="H909" s="326"/>
      <c r="I909" s="326"/>
      <c r="J909" s="326"/>
    </row>
    <row r="910" spans="2:10" s="134" customFormat="1">
      <c r="B910" s="144"/>
      <c r="C910" s="305"/>
      <c r="D910" s="98"/>
      <c r="E910" s="305"/>
      <c r="F910" s="306"/>
      <c r="G910" s="306"/>
      <c r="H910" s="326"/>
      <c r="I910" s="326"/>
      <c r="J910" s="326"/>
    </row>
    <row r="911" spans="2:10" s="134" customFormat="1">
      <c r="B911" s="144"/>
      <c r="C911" s="305"/>
      <c r="D911" s="98"/>
      <c r="E911" s="305"/>
      <c r="F911" s="306"/>
      <c r="G911" s="306"/>
      <c r="H911" s="326"/>
      <c r="I911" s="326"/>
      <c r="J911" s="326"/>
    </row>
    <row r="912" spans="2:10" s="134" customFormat="1">
      <c r="B912" s="144"/>
      <c r="C912" s="305"/>
      <c r="D912" s="98"/>
      <c r="E912" s="305"/>
      <c r="F912" s="306"/>
      <c r="G912" s="306"/>
      <c r="H912" s="326"/>
      <c r="I912" s="326"/>
      <c r="J912" s="326"/>
    </row>
    <row r="913" spans="2:10" s="134" customFormat="1">
      <c r="B913" s="144"/>
      <c r="C913" s="305"/>
      <c r="D913" s="98"/>
      <c r="E913" s="305"/>
      <c r="F913" s="306"/>
      <c r="G913" s="306"/>
      <c r="H913" s="326"/>
      <c r="I913" s="326"/>
      <c r="J913" s="326"/>
    </row>
    <row r="914" spans="2:10" s="134" customFormat="1">
      <c r="B914" s="144"/>
      <c r="C914" s="305"/>
      <c r="D914" s="98"/>
      <c r="E914" s="305"/>
      <c r="F914" s="306"/>
      <c r="G914" s="306"/>
      <c r="H914" s="326"/>
      <c r="I914" s="326"/>
      <c r="J914" s="326"/>
    </row>
    <row r="915" spans="2:10" s="134" customFormat="1">
      <c r="B915" s="144"/>
      <c r="C915" s="305"/>
      <c r="D915" s="98"/>
      <c r="E915" s="305"/>
      <c r="F915" s="306"/>
      <c r="G915" s="306"/>
      <c r="H915" s="326"/>
      <c r="I915" s="326"/>
      <c r="J915" s="326"/>
    </row>
    <row r="916" spans="2:10" s="134" customFormat="1">
      <c r="B916" s="144"/>
      <c r="C916" s="305"/>
      <c r="D916" s="98"/>
      <c r="E916" s="305"/>
      <c r="F916" s="306"/>
      <c r="G916" s="306"/>
      <c r="H916" s="326"/>
      <c r="I916" s="326"/>
      <c r="J916" s="326"/>
    </row>
    <row r="917" spans="2:10" s="134" customFormat="1">
      <c r="B917" s="144"/>
      <c r="C917" s="305"/>
      <c r="D917" s="98"/>
      <c r="E917" s="305"/>
      <c r="F917" s="306"/>
      <c r="G917" s="306"/>
      <c r="H917" s="326"/>
      <c r="I917" s="326"/>
      <c r="J917" s="326"/>
    </row>
    <row r="918" spans="2:10" s="134" customFormat="1">
      <c r="B918" s="144"/>
      <c r="C918" s="305"/>
      <c r="D918" s="98"/>
      <c r="E918" s="305"/>
      <c r="F918" s="306"/>
      <c r="G918" s="306"/>
      <c r="H918" s="326"/>
      <c r="I918" s="326"/>
      <c r="J918" s="326"/>
    </row>
    <row r="919" spans="2:10" s="134" customFormat="1">
      <c r="B919" s="144"/>
      <c r="C919" s="305"/>
      <c r="D919" s="98"/>
      <c r="E919" s="305"/>
      <c r="F919" s="306"/>
      <c r="G919" s="306"/>
      <c r="H919" s="326"/>
      <c r="I919" s="326"/>
      <c r="J919" s="326"/>
    </row>
    <row r="920" spans="2:10" s="134" customFormat="1">
      <c r="B920" s="144"/>
      <c r="C920" s="305"/>
      <c r="D920" s="98"/>
      <c r="E920" s="305"/>
      <c r="F920" s="306"/>
      <c r="G920" s="306"/>
      <c r="H920" s="326"/>
      <c r="I920" s="326"/>
      <c r="J920" s="326"/>
    </row>
    <row r="921" spans="2:10" s="134" customFormat="1">
      <c r="B921" s="144"/>
      <c r="C921" s="305"/>
      <c r="D921" s="98"/>
      <c r="E921" s="305"/>
      <c r="F921" s="306"/>
      <c r="G921" s="306"/>
      <c r="H921" s="326"/>
      <c r="I921" s="326"/>
      <c r="J921" s="326"/>
    </row>
    <row r="922" spans="2:10" s="134" customFormat="1">
      <c r="B922" s="144"/>
      <c r="C922" s="305"/>
      <c r="D922" s="98"/>
      <c r="E922" s="305"/>
      <c r="F922" s="306"/>
      <c r="G922" s="306"/>
      <c r="H922" s="326"/>
      <c r="I922" s="326"/>
      <c r="J922" s="326"/>
    </row>
    <row r="923" spans="2:10" s="134" customFormat="1">
      <c r="B923" s="144"/>
      <c r="C923" s="305"/>
      <c r="D923" s="98"/>
      <c r="E923" s="305"/>
      <c r="F923" s="306"/>
      <c r="G923" s="306"/>
      <c r="H923" s="326"/>
      <c r="I923" s="326"/>
      <c r="J923" s="326"/>
    </row>
    <row r="924" spans="2:10" s="134" customFormat="1">
      <c r="B924" s="144"/>
      <c r="C924" s="305"/>
      <c r="D924" s="98"/>
      <c r="E924" s="305"/>
      <c r="F924" s="306"/>
      <c r="G924" s="306"/>
      <c r="H924" s="326"/>
      <c r="I924" s="326"/>
      <c r="J924" s="326"/>
    </row>
    <row r="925" spans="2:10" s="134" customFormat="1">
      <c r="B925" s="144"/>
      <c r="C925" s="305"/>
      <c r="D925" s="98"/>
      <c r="E925" s="305"/>
      <c r="F925" s="306"/>
      <c r="G925" s="306"/>
      <c r="H925" s="326"/>
      <c r="I925" s="326"/>
      <c r="J925" s="326"/>
    </row>
    <row r="926" spans="2:10" s="134" customFormat="1">
      <c r="B926" s="144"/>
      <c r="C926" s="305"/>
      <c r="D926" s="98"/>
      <c r="E926" s="305"/>
      <c r="F926" s="306"/>
      <c r="G926" s="306"/>
      <c r="H926" s="326"/>
      <c r="I926" s="326"/>
      <c r="J926" s="326"/>
    </row>
    <row r="927" spans="2:10" s="134" customFormat="1">
      <c r="B927" s="144"/>
      <c r="C927" s="305"/>
      <c r="D927" s="98"/>
      <c r="E927" s="305"/>
      <c r="F927" s="306"/>
      <c r="G927" s="306"/>
      <c r="H927" s="326"/>
      <c r="I927" s="326"/>
      <c r="J927" s="326"/>
    </row>
    <row r="928" spans="2:10" s="134" customFormat="1">
      <c r="B928" s="144"/>
      <c r="C928" s="305"/>
      <c r="D928" s="98"/>
      <c r="E928" s="305"/>
      <c r="F928" s="306"/>
      <c r="G928" s="306"/>
      <c r="H928" s="326"/>
      <c r="I928" s="326"/>
      <c r="J928" s="326"/>
    </row>
    <row r="929" spans="2:10" s="134" customFormat="1">
      <c r="B929" s="144"/>
      <c r="C929" s="305"/>
      <c r="D929" s="98"/>
      <c r="E929" s="305"/>
      <c r="F929" s="306"/>
      <c r="G929" s="306"/>
      <c r="H929" s="326"/>
      <c r="I929" s="326"/>
      <c r="J929" s="326"/>
    </row>
    <row r="930" spans="2:10" s="134" customFormat="1">
      <c r="B930" s="144"/>
      <c r="C930" s="305"/>
      <c r="D930" s="98"/>
      <c r="E930" s="305"/>
      <c r="F930" s="306"/>
      <c r="G930" s="306"/>
      <c r="H930" s="326"/>
      <c r="I930" s="326"/>
      <c r="J930" s="326"/>
    </row>
    <row r="931" spans="2:10" s="134" customFormat="1">
      <c r="B931" s="144"/>
      <c r="C931" s="305"/>
      <c r="D931" s="98"/>
      <c r="E931" s="305"/>
      <c r="F931" s="306"/>
      <c r="G931" s="306"/>
      <c r="H931" s="326"/>
      <c r="I931" s="326"/>
      <c r="J931" s="326"/>
    </row>
    <row r="932" spans="2:10" s="134" customFormat="1">
      <c r="B932" s="144"/>
      <c r="C932" s="305"/>
      <c r="D932" s="98"/>
      <c r="E932" s="305"/>
      <c r="F932" s="306"/>
      <c r="G932" s="306"/>
      <c r="H932" s="326"/>
      <c r="I932" s="326"/>
      <c r="J932" s="326"/>
    </row>
    <row r="933" spans="2:10" s="134" customFormat="1">
      <c r="B933" s="144"/>
      <c r="C933" s="305"/>
      <c r="D933" s="98"/>
      <c r="E933" s="305"/>
      <c r="F933" s="306"/>
      <c r="G933" s="306"/>
      <c r="H933" s="326"/>
      <c r="I933" s="326"/>
      <c r="J933" s="326"/>
    </row>
    <row r="934" spans="2:10" s="134" customFormat="1">
      <c r="B934" s="144"/>
      <c r="C934" s="305"/>
      <c r="D934" s="98"/>
      <c r="E934" s="305"/>
      <c r="F934" s="306"/>
      <c r="G934" s="306"/>
      <c r="H934" s="326"/>
      <c r="I934" s="326"/>
      <c r="J934" s="326"/>
    </row>
    <row r="935" spans="2:10" s="134" customFormat="1">
      <c r="B935" s="144"/>
      <c r="C935" s="305"/>
      <c r="D935" s="98"/>
      <c r="E935" s="305"/>
      <c r="F935" s="306"/>
      <c r="G935" s="306"/>
      <c r="H935" s="326"/>
      <c r="I935" s="326"/>
      <c r="J935" s="326"/>
    </row>
    <row r="936" spans="2:10" s="134" customFormat="1">
      <c r="B936" s="144"/>
      <c r="C936" s="305"/>
      <c r="D936" s="98"/>
      <c r="E936" s="305"/>
      <c r="F936" s="306"/>
      <c r="G936" s="306"/>
      <c r="H936" s="326"/>
      <c r="I936" s="326"/>
      <c r="J936" s="326"/>
    </row>
    <row r="937" spans="2:10" s="134" customFormat="1">
      <c r="B937" s="144"/>
      <c r="C937" s="305"/>
      <c r="D937" s="98"/>
      <c r="E937" s="305"/>
      <c r="F937" s="306"/>
      <c r="G937" s="306"/>
      <c r="H937" s="326"/>
      <c r="I937" s="326"/>
      <c r="J937" s="326"/>
    </row>
    <row r="938" spans="2:10" s="134" customFormat="1">
      <c r="B938" s="144"/>
      <c r="C938" s="305"/>
      <c r="D938" s="98"/>
      <c r="E938" s="305"/>
      <c r="F938" s="306"/>
      <c r="G938" s="306"/>
      <c r="H938" s="326"/>
      <c r="I938" s="326"/>
      <c r="J938" s="326"/>
    </row>
    <row r="939" spans="2:10" s="134" customFormat="1">
      <c r="B939" s="144"/>
      <c r="C939" s="305"/>
      <c r="D939" s="98"/>
      <c r="E939" s="305"/>
      <c r="F939" s="306"/>
      <c r="G939" s="306"/>
      <c r="H939" s="326"/>
      <c r="I939" s="326"/>
      <c r="J939" s="326"/>
    </row>
    <row r="940" spans="2:10" s="134" customFormat="1">
      <c r="B940" s="144"/>
      <c r="C940" s="305"/>
      <c r="D940" s="98"/>
      <c r="E940" s="305"/>
      <c r="F940" s="306"/>
      <c r="G940" s="306"/>
      <c r="H940" s="326"/>
      <c r="I940" s="326"/>
      <c r="J940" s="326"/>
    </row>
    <row r="941" spans="2:10" s="134" customFormat="1">
      <c r="B941" s="144"/>
      <c r="C941" s="305"/>
      <c r="D941" s="98"/>
      <c r="E941" s="305"/>
      <c r="F941" s="306"/>
      <c r="G941" s="306"/>
      <c r="H941" s="326"/>
      <c r="I941" s="326"/>
      <c r="J941" s="326"/>
    </row>
    <row r="942" spans="2:10" s="134" customFormat="1">
      <c r="B942" s="144"/>
      <c r="C942" s="305"/>
      <c r="D942" s="98"/>
      <c r="E942" s="305"/>
      <c r="F942" s="306"/>
      <c r="G942" s="306"/>
      <c r="H942" s="326"/>
      <c r="I942" s="326"/>
      <c r="J942" s="326"/>
    </row>
    <row r="943" spans="2:10" s="134" customFormat="1">
      <c r="B943" s="144"/>
      <c r="C943" s="305"/>
      <c r="D943" s="98"/>
      <c r="E943" s="305"/>
      <c r="F943" s="306"/>
      <c r="G943" s="306"/>
      <c r="H943" s="326"/>
      <c r="I943" s="326"/>
      <c r="J943" s="326"/>
    </row>
    <row r="944" spans="2:10" s="134" customFormat="1">
      <c r="B944" s="144"/>
      <c r="C944" s="305"/>
      <c r="D944" s="98"/>
      <c r="E944" s="305"/>
      <c r="F944" s="306"/>
      <c r="G944" s="306"/>
      <c r="H944" s="326"/>
      <c r="I944" s="326"/>
      <c r="J944" s="326"/>
    </row>
    <row r="945" spans="2:10" s="134" customFormat="1">
      <c r="B945" s="144"/>
      <c r="C945" s="305"/>
      <c r="D945" s="98"/>
      <c r="E945" s="305"/>
      <c r="F945" s="306"/>
      <c r="G945" s="306"/>
      <c r="H945" s="326"/>
      <c r="I945" s="326"/>
      <c r="J945" s="326"/>
    </row>
    <row r="946" spans="2:10" s="134" customFormat="1">
      <c r="B946" s="144"/>
      <c r="C946" s="305"/>
      <c r="D946" s="98"/>
      <c r="E946" s="305"/>
      <c r="F946" s="306"/>
      <c r="G946" s="306"/>
      <c r="H946" s="326"/>
      <c r="I946" s="326"/>
      <c r="J946" s="326"/>
    </row>
    <row r="947" spans="2:10" s="134" customFormat="1">
      <c r="B947" s="144"/>
      <c r="C947" s="305"/>
      <c r="D947" s="98"/>
      <c r="E947" s="305"/>
      <c r="F947" s="306"/>
      <c r="G947" s="306"/>
      <c r="H947" s="326"/>
      <c r="I947" s="326"/>
      <c r="J947" s="326"/>
    </row>
    <row r="948" spans="2:10" s="134" customFormat="1">
      <c r="B948" s="144"/>
      <c r="C948" s="305"/>
      <c r="D948" s="98"/>
      <c r="E948" s="305"/>
      <c r="F948" s="306"/>
      <c r="G948" s="306"/>
      <c r="H948" s="326"/>
      <c r="I948" s="326"/>
      <c r="J948" s="326"/>
    </row>
    <row r="949" spans="2:10" s="134" customFormat="1">
      <c r="B949" s="144"/>
      <c r="C949" s="305"/>
      <c r="D949" s="98"/>
      <c r="E949" s="305"/>
      <c r="F949" s="306"/>
      <c r="G949" s="306"/>
      <c r="H949" s="326"/>
      <c r="I949" s="326"/>
      <c r="J949" s="326"/>
    </row>
    <row r="950" spans="2:10" s="134" customFormat="1">
      <c r="B950" s="144"/>
      <c r="C950" s="305"/>
      <c r="D950" s="98"/>
      <c r="E950" s="305"/>
      <c r="F950" s="306"/>
      <c r="G950" s="306"/>
      <c r="H950" s="326"/>
      <c r="I950" s="326"/>
      <c r="J950" s="326"/>
    </row>
    <row r="951" spans="2:10" s="134" customFormat="1">
      <c r="B951" s="144"/>
      <c r="C951" s="305"/>
      <c r="D951" s="98"/>
      <c r="E951" s="305"/>
      <c r="F951" s="306"/>
      <c r="G951" s="306"/>
      <c r="H951" s="326"/>
      <c r="I951" s="326"/>
      <c r="J951" s="326"/>
    </row>
    <row r="952" spans="2:10" s="134" customFormat="1">
      <c r="B952" s="144"/>
      <c r="C952" s="305"/>
      <c r="D952" s="98"/>
      <c r="E952" s="305"/>
      <c r="F952" s="306"/>
      <c r="G952" s="306"/>
      <c r="H952" s="326"/>
      <c r="I952" s="326"/>
      <c r="J952" s="326"/>
    </row>
    <row r="953" spans="2:10" s="134" customFormat="1">
      <c r="B953" s="144"/>
      <c r="C953" s="305"/>
      <c r="D953" s="98"/>
      <c r="E953" s="305"/>
      <c r="F953" s="306"/>
      <c r="G953" s="306"/>
      <c r="H953" s="326"/>
      <c r="I953" s="326"/>
      <c r="J953" s="326"/>
    </row>
    <row r="954" spans="2:10" s="134" customFormat="1">
      <c r="B954" s="144"/>
      <c r="C954" s="305"/>
      <c r="D954" s="98"/>
      <c r="E954" s="305"/>
      <c r="F954" s="306"/>
      <c r="G954" s="306"/>
      <c r="H954" s="326"/>
      <c r="I954" s="326"/>
      <c r="J954" s="326"/>
    </row>
    <row r="955" spans="2:10" s="134" customFormat="1">
      <c r="B955" s="144"/>
      <c r="C955" s="305"/>
      <c r="D955" s="98"/>
      <c r="E955" s="305"/>
      <c r="F955" s="306"/>
      <c r="G955" s="306"/>
      <c r="H955" s="326"/>
      <c r="I955" s="326"/>
      <c r="J955" s="326"/>
    </row>
    <row r="956" spans="2:10" s="134" customFormat="1">
      <c r="B956" s="144"/>
      <c r="C956" s="305"/>
      <c r="D956" s="98"/>
      <c r="E956" s="305"/>
      <c r="F956" s="306"/>
      <c r="G956" s="306"/>
      <c r="H956" s="326"/>
      <c r="I956" s="326"/>
      <c r="J956" s="326"/>
    </row>
    <row r="957" spans="2:10" s="134" customFormat="1">
      <c r="B957" s="144"/>
      <c r="C957" s="305"/>
      <c r="D957" s="98"/>
      <c r="E957" s="305"/>
      <c r="F957" s="306"/>
      <c r="G957" s="306"/>
      <c r="H957" s="326"/>
      <c r="I957" s="326"/>
      <c r="J957" s="326"/>
    </row>
    <row r="958" spans="2:10" s="134" customFormat="1">
      <c r="B958" s="144"/>
      <c r="C958" s="305"/>
      <c r="D958" s="98"/>
      <c r="E958" s="305"/>
      <c r="F958" s="306"/>
      <c r="G958" s="306"/>
      <c r="H958" s="326"/>
      <c r="I958" s="326"/>
      <c r="J958" s="326"/>
    </row>
    <row r="959" spans="2:10" s="134" customFormat="1">
      <c r="B959" s="144"/>
      <c r="C959" s="305"/>
      <c r="D959" s="98"/>
      <c r="E959" s="305"/>
      <c r="F959" s="306"/>
      <c r="G959" s="306"/>
      <c r="H959" s="326"/>
      <c r="I959" s="326"/>
      <c r="J959" s="326"/>
    </row>
    <row r="960" spans="2:10" s="134" customFormat="1">
      <c r="B960" s="144"/>
      <c r="C960" s="305"/>
      <c r="D960" s="98"/>
      <c r="E960" s="305"/>
      <c r="F960" s="306"/>
      <c r="G960" s="306"/>
      <c r="H960" s="326"/>
      <c r="I960" s="326"/>
      <c r="J960" s="326"/>
    </row>
    <row r="961" spans="2:10" s="134" customFormat="1">
      <c r="B961" s="144"/>
      <c r="C961" s="305"/>
      <c r="D961" s="98"/>
      <c r="E961" s="305"/>
      <c r="F961" s="306"/>
      <c r="G961" s="306"/>
      <c r="H961" s="326"/>
      <c r="I961" s="326"/>
      <c r="J961" s="326"/>
    </row>
    <row r="962" spans="2:10" s="134" customFormat="1">
      <c r="B962" s="144"/>
      <c r="C962" s="305"/>
      <c r="D962" s="98"/>
      <c r="E962" s="305"/>
      <c r="F962" s="306"/>
      <c r="G962" s="306"/>
      <c r="H962" s="326"/>
      <c r="I962" s="326"/>
      <c r="J962" s="326"/>
    </row>
    <row r="963" spans="2:10" s="134" customFormat="1">
      <c r="B963" s="144"/>
      <c r="C963" s="305"/>
      <c r="D963" s="98"/>
      <c r="E963" s="305"/>
      <c r="F963" s="306"/>
      <c r="G963" s="306"/>
      <c r="H963" s="326"/>
      <c r="I963" s="326"/>
      <c r="J963" s="326"/>
    </row>
    <row r="964" spans="2:10" s="134" customFormat="1">
      <c r="B964" s="144"/>
      <c r="C964" s="305"/>
      <c r="D964" s="98"/>
      <c r="E964" s="305"/>
      <c r="F964" s="306"/>
      <c r="G964" s="306"/>
      <c r="H964" s="326"/>
      <c r="I964" s="326"/>
      <c r="J964" s="326"/>
    </row>
    <row r="965" spans="2:10" s="134" customFormat="1">
      <c r="B965" s="144"/>
      <c r="C965" s="305"/>
      <c r="D965" s="98"/>
      <c r="E965" s="305"/>
      <c r="F965" s="306"/>
      <c r="G965" s="306"/>
      <c r="H965" s="326"/>
      <c r="I965" s="326"/>
      <c r="J965" s="326"/>
    </row>
    <row r="966" spans="2:10" s="134" customFormat="1">
      <c r="B966" s="144"/>
      <c r="C966" s="305"/>
      <c r="D966" s="98"/>
      <c r="E966" s="305"/>
      <c r="F966" s="306"/>
      <c r="G966" s="306"/>
      <c r="H966" s="326"/>
      <c r="I966" s="326"/>
      <c r="J966" s="326"/>
    </row>
    <row r="967" spans="2:10" s="134" customFormat="1">
      <c r="B967" s="144"/>
      <c r="C967" s="305"/>
      <c r="D967" s="98"/>
      <c r="E967" s="305"/>
      <c r="F967" s="306"/>
      <c r="G967" s="306"/>
      <c r="H967" s="326"/>
      <c r="I967" s="326"/>
      <c r="J967" s="326"/>
    </row>
    <row r="968" spans="2:10" s="134" customFormat="1">
      <c r="B968" s="144"/>
      <c r="C968" s="305"/>
      <c r="D968" s="98"/>
      <c r="E968" s="305"/>
      <c r="F968" s="306"/>
      <c r="G968" s="306"/>
      <c r="H968" s="326"/>
      <c r="I968" s="326"/>
      <c r="J968" s="326"/>
    </row>
    <row r="969" spans="2:10" s="134" customFormat="1">
      <c r="B969" s="144"/>
      <c r="C969" s="305"/>
      <c r="D969" s="98"/>
      <c r="E969" s="305"/>
      <c r="F969" s="306"/>
      <c r="G969" s="306"/>
      <c r="H969" s="326"/>
      <c r="I969" s="326"/>
      <c r="J969" s="326"/>
    </row>
    <row r="970" spans="2:10" s="134" customFormat="1">
      <c r="B970" s="144"/>
      <c r="C970" s="305"/>
      <c r="D970" s="98"/>
      <c r="E970" s="305"/>
      <c r="F970" s="306"/>
      <c r="G970" s="306"/>
      <c r="H970" s="326"/>
      <c r="I970" s="326"/>
      <c r="J970" s="326"/>
    </row>
    <row r="971" spans="2:10" s="134" customFormat="1">
      <c r="B971" s="144"/>
      <c r="C971" s="305"/>
      <c r="D971" s="98"/>
      <c r="E971" s="305"/>
      <c r="F971" s="306"/>
      <c r="G971" s="306"/>
      <c r="H971" s="326"/>
      <c r="I971" s="326"/>
      <c r="J971" s="326"/>
    </row>
    <row r="972" spans="2:10" s="134" customFormat="1">
      <c r="B972" s="144"/>
      <c r="C972" s="305"/>
      <c r="D972" s="98"/>
      <c r="E972" s="305"/>
      <c r="F972" s="306"/>
      <c r="G972" s="306"/>
      <c r="H972" s="326"/>
      <c r="I972" s="326"/>
      <c r="J972" s="326"/>
    </row>
    <row r="973" spans="2:10" s="134" customFormat="1">
      <c r="B973" s="144"/>
      <c r="C973" s="305"/>
      <c r="D973" s="98"/>
      <c r="E973" s="305"/>
      <c r="F973" s="306"/>
      <c r="G973" s="306"/>
      <c r="H973" s="326"/>
      <c r="I973" s="326"/>
      <c r="J973" s="326"/>
    </row>
    <row r="974" spans="2:10" s="134" customFormat="1">
      <c r="B974" s="144"/>
      <c r="C974" s="305"/>
      <c r="D974" s="98"/>
      <c r="E974" s="305"/>
      <c r="F974" s="306"/>
      <c r="G974" s="306"/>
      <c r="H974" s="326"/>
      <c r="I974" s="326"/>
      <c r="J974" s="326"/>
    </row>
    <row r="975" spans="2:10" s="134" customFormat="1">
      <c r="B975" s="144"/>
      <c r="C975" s="305"/>
      <c r="D975" s="98"/>
      <c r="E975" s="305"/>
      <c r="F975" s="306"/>
      <c r="G975" s="306"/>
      <c r="H975" s="326"/>
      <c r="I975" s="326"/>
      <c r="J975" s="326"/>
    </row>
    <row r="976" spans="2:10" s="134" customFormat="1">
      <c r="B976" s="144"/>
      <c r="C976" s="305"/>
      <c r="D976" s="98"/>
      <c r="E976" s="305"/>
      <c r="F976" s="306"/>
      <c r="G976" s="306"/>
      <c r="H976" s="326"/>
      <c r="I976" s="326"/>
      <c r="J976" s="326"/>
    </row>
    <row r="977" spans="2:10" s="134" customFormat="1">
      <c r="B977" s="144"/>
      <c r="C977" s="305"/>
      <c r="D977" s="98"/>
      <c r="E977" s="305"/>
      <c r="F977" s="306"/>
      <c r="G977" s="306"/>
      <c r="H977" s="326"/>
      <c r="I977" s="326"/>
      <c r="J977" s="326"/>
    </row>
    <row r="978" spans="2:10" s="134" customFormat="1">
      <c r="B978" s="144"/>
      <c r="C978" s="305"/>
      <c r="D978" s="98"/>
      <c r="E978" s="305"/>
      <c r="F978" s="306"/>
      <c r="G978" s="306"/>
      <c r="H978" s="326"/>
      <c r="I978" s="326"/>
      <c r="J978" s="326"/>
    </row>
    <row r="979" spans="2:10" s="134" customFormat="1">
      <c r="B979" s="144"/>
      <c r="C979" s="305"/>
      <c r="D979" s="98"/>
      <c r="E979" s="305"/>
      <c r="F979" s="306"/>
      <c r="G979" s="306"/>
      <c r="H979" s="326"/>
      <c r="I979" s="326"/>
      <c r="J979" s="326"/>
    </row>
    <row r="980" spans="2:10" s="134" customFormat="1">
      <c r="B980" s="144"/>
      <c r="C980" s="305"/>
      <c r="D980" s="98"/>
      <c r="E980" s="305"/>
      <c r="F980" s="306"/>
      <c r="G980" s="306"/>
      <c r="H980" s="326"/>
      <c r="I980" s="326"/>
      <c r="J980" s="326"/>
    </row>
    <row r="981" spans="2:10" s="134" customFormat="1">
      <c r="B981" s="144"/>
      <c r="C981" s="305"/>
      <c r="D981" s="98"/>
      <c r="E981" s="305"/>
      <c r="F981" s="306"/>
      <c r="G981" s="306"/>
      <c r="H981" s="326"/>
      <c r="I981" s="326"/>
      <c r="J981" s="326"/>
    </row>
    <row r="982" spans="2:10" s="134" customFormat="1">
      <c r="B982" s="144"/>
      <c r="C982" s="305"/>
      <c r="D982" s="98"/>
      <c r="E982" s="305"/>
      <c r="F982" s="306"/>
      <c r="G982" s="306"/>
      <c r="H982" s="326"/>
      <c r="I982" s="326"/>
      <c r="J982" s="326"/>
    </row>
    <row r="983" spans="2:10" s="134" customFormat="1">
      <c r="B983" s="144"/>
      <c r="C983" s="305"/>
      <c r="D983" s="98"/>
      <c r="E983" s="305"/>
      <c r="F983" s="306"/>
      <c r="G983" s="306"/>
      <c r="H983" s="326"/>
      <c r="I983" s="326"/>
      <c r="J983" s="326"/>
    </row>
    <row r="984" spans="2:10" s="134" customFormat="1">
      <c r="B984" s="144"/>
      <c r="C984" s="305"/>
      <c r="D984" s="98"/>
      <c r="E984" s="305"/>
      <c r="F984" s="306"/>
      <c r="G984" s="306"/>
      <c r="H984" s="326"/>
      <c r="I984" s="326"/>
      <c r="J984" s="326"/>
    </row>
    <row r="985" spans="2:10" s="134" customFormat="1">
      <c r="B985" s="144"/>
      <c r="C985" s="305"/>
      <c r="D985" s="98"/>
      <c r="E985" s="305"/>
      <c r="F985" s="306"/>
      <c r="G985" s="306"/>
      <c r="H985" s="326"/>
      <c r="I985" s="326"/>
      <c r="J985" s="326"/>
    </row>
    <row r="986" spans="2:10" s="134" customFormat="1">
      <c r="B986" s="144"/>
      <c r="C986" s="305"/>
      <c r="D986" s="98"/>
      <c r="E986" s="305"/>
      <c r="F986" s="306"/>
      <c r="G986" s="306"/>
      <c r="H986" s="326"/>
      <c r="I986" s="326"/>
      <c r="J986" s="326"/>
    </row>
    <row r="987" spans="2:10" s="134" customFormat="1">
      <c r="B987" s="144"/>
      <c r="C987" s="305"/>
      <c r="D987" s="98"/>
      <c r="E987" s="305"/>
      <c r="F987" s="306"/>
      <c r="G987" s="306"/>
      <c r="H987" s="326"/>
      <c r="I987" s="326"/>
      <c r="J987" s="326"/>
    </row>
    <row r="988" spans="2:10" s="134" customFormat="1">
      <c r="B988" s="144"/>
      <c r="C988" s="305"/>
      <c r="D988" s="98"/>
      <c r="E988" s="305"/>
      <c r="F988" s="306"/>
      <c r="G988" s="306"/>
      <c r="H988" s="326"/>
      <c r="I988" s="326"/>
      <c r="J988" s="326"/>
    </row>
    <row r="989" spans="2:10" s="134" customFormat="1">
      <c r="B989" s="144"/>
      <c r="C989" s="305"/>
      <c r="D989" s="98"/>
      <c r="E989" s="305"/>
      <c r="F989" s="306"/>
      <c r="G989" s="306"/>
      <c r="H989" s="326"/>
      <c r="I989" s="326"/>
      <c r="J989" s="326"/>
    </row>
    <row r="990" spans="2:10" s="134" customFormat="1">
      <c r="B990" s="144"/>
      <c r="C990" s="305"/>
      <c r="D990" s="98"/>
      <c r="E990" s="305"/>
      <c r="F990" s="306"/>
      <c r="G990" s="306"/>
      <c r="H990" s="326"/>
      <c r="I990" s="326"/>
      <c r="J990" s="326"/>
    </row>
    <row r="991" spans="2:10" s="134" customFormat="1">
      <c r="B991" s="144"/>
      <c r="C991" s="305"/>
      <c r="D991" s="98"/>
      <c r="E991" s="305"/>
      <c r="F991" s="306"/>
      <c r="G991" s="306"/>
      <c r="H991" s="326"/>
      <c r="I991" s="326"/>
      <c r="J991" s="326"/>
    </row>
    <row r="992" spans="2:10" s="134" customFormat="1">
      <c r="B992" s="144"/>
      <c r="C992" s="305"/>
      <c r="D992" s="98"/>
      <c r="E992" s="305"/>
      <c r="F992" s="306"/>
      <c r="G992" s="306"/>
      <c r="H992" s="326"/>
      <c r="I992" s="326"/>
      <c r="J992" s="326"/>
    </row>
    <row r="993" spans="2:10" s="134" customFormat="1">
      <c r="B993" s="144"/>
      <c r="C993" s="305"/>
      <c r="D993" s="98"/>
      <c r="E993" s="305"/>
      <c r="F993" s="306"/>
      <c r="G993" s="306"/>
      <c r="H993" s="326"/>
      <c r="I993" s="326"/>
      <c r="J993" s="326"/>
    </row>
    <row r="994" spans="2:10" s="134" customFormat="1">
      <c r="B994" s="144"/>
      <c r="C994" s="305"/>
      <c r="D994" s="98"/>
      <c r="E994" s="305"/>
      <c r="F994" s="306"/>
      <c r="G994" s="306"/>
      <c r="H994" s="326"/>
      <c r="I994" s="326"/>
      <c r="J994" s="326"/>
    </row>
    <row r="995" spans="2:10" s="134" customFormat="1">
      <c r="B995" s="144"/>
      <c r="C995" s="305"/>
      <c r="D995" s="98"/>
      <c r="E995" s="305"/>
      <c r="F995" s="306"/>
      <c r="G995" s="306"/>
      <c r="H995" s="326"/>
      <c r="I995" s="326"/>
      <c r="J995" s="326"/>
    </row>
    <row r="996" spans="2:10" s="134" customFormat="1">
      <c r="B996" s="144"/>
      <c r="C996" s="305"/>
      <c r="D996" s="98"/>
      <c r="E996" s="305"/>
      <c r="F996" s="306"/>
      <c r="G996" s="306"/>
      <c r="H996" s="326"/>
      <c r="I996" s="326"/>
      <c r="J996" s="326"/>
    </row>
    <row r="997" spans="2:10" s="134" customFormat="1">
      <c r="B997" s="144"/>
      <c r="C997" s="305"/>
      <c r="D997" s="98"/>
      <c r="E997" s="305"/>
      <c r="F997" s="306"/>
      <c r="G997" s="306"/>
      <c r="H997" s="326"/>
      <c r="I997" s="326"/>
      <c r="J997" s="326"/>
    </row>
    <row r="998" spans="2:10" s="134" customFormat="1">
      <c r="B998" s="144"/>
      <c r="C998" s="305"/>
      <c r="D998" s="98"/>
      <c r="E998" s="305"/>
      <c r="F998" s="306"/>
      <c r="G998" s="306"/>
      <c r="H998" s="326"/>
      <c r="I998" s="326"/>
      <c r="J998" s="326"/>
    </row>
    <row r="999" spans="2:10" s="134" customFormat="1">
      <c r="B999" s="144"/>
      <c r="C999" s="305"/>
      <c r="D999" s="98"/>
      <c r="E999" s="305"/>
      <c r="F999" s="306"/>
      <c r="G999" s="306"/>
      <c r="H999" s="326"/>
      <c r="I999" s="326"/>
      <c r="J999" s="326"/>
    </row>
    <row r="1000" spans="2:10" s="134" customFormat="1">
      <c r="B1000" s="144"/>
      <c r="C1000" s="305"/>
      <c r="D1000" s="98"/>
      <c r="E1000" s="305"/>
      <c r="F1000" s="306"/>
      <c r="G1000" s="306"/>
      <c r="H1000" s="326"/>
      <c r="I1000" s="326"/>
      <c r="J1000" s="326"/>
    </row>
    <row r="1001" spans="2:10" s="134" customFormat="1">
      <c r="B1001" s="144"/>
      <c r="C1001" s="305"/>
      <c r="D1001" s="98"/>
      <c r="E1001" s="305"/>
      <c r="F1001" s="306"/>
      <c r="G1001" s="306"/>
      <c r="H1001" s="326"/>
      <c r="I1001" s="326"/>
      <c r="J1001" s="326"/>
    </row>
    <row r="1002" spans="2:10" s="134" customFormat="1">
      <c r="B1002" s="144"/>
      <c r="C1002" s="305"/>
      <c r="D1002" s="98"/>
      <c r="E1002" s="305"/>
      <c r="F1002" s="306"/>
      <c r="G1002" s="306"/>
      <c r="H1002" s="326"/>
      <c r="I1002" s="326"/>
      <c r="J1002" s="326"/>
    </row>
    <row r="1003" spans="2:10" s="134" customFormat="1">
      <c r="B1003" s="144"/>
      <c r="C1003" s="305"/>
      <c r="D1003" s="98"/>
      <c r="E1003" s="305"/>
      <c r="F1003" s="306"/>
      <c r="G1003" s="306"/>
      <c r="H1003" s="326"/>
      <c r="I1003" s="326"/>
      <c r="J1003" s="326"/>
    </row>
    <row r="1004" spans="2:10" s="134" customFormat="1">
      <c r="B1004" s="144"/>
      <c r="C1004" s="305"/>
      <c r="D1004" s="98"/>
      <c r="E1004" s="305"/>
      <c r="F1004" s="306"/>
      <c r="G1004" s="306"/>
      <c r="H1004" s="326"/>
      <c r="I1004" s="326"/>
      <c r="J1004" s="326"/>
    </row>
    <row r="1005" spans="2:10" s="134" customFormat="1">
      <c r="B1005" s="144"/>
      <c r="C1005" s="305"/>
      <c r="D1005" s="98"/>
      <c r="E1005" s="305"/>
      <c r="F1005" s="306"/>
      <c r="G1005" s="306"/>
      <c r="H1005" s="326"/>
      <c r="I1005" s="326"/>
      <c r="J1005" s="326"/>
    </row>
    <row r="1006" spans="2:10" s="134" customFormat="1">
      <c r="B1006" s="144"/>
      <c r="C1006" s="305"/>
      <c r="D1006" s="98"/>
      <c r="E1006" s="305"/>
      <c r="F1006" s="306"/>
      <c r="G1006" s="306"/>
      <c r="H1006" s="326"/>
      <c r="I1006" s="326"/>
      <c r="J1006" s="326"/>
    </row>
    <row r="1007" spans="2:10" s="134" customFormat="1">
      <c r="B1007" s="144"/>
      <c r="C1007" s="305"/>
      <c r="D1007" s="98"/>
      <c r="E1007" s="305"/>
      <c r="F1007" s="306"/>
      <c r="G1007" s="306"/>
      <c r="H1007" s="326"/>
      <c r="I1007" s="326"/>
      <c r="J1007" s="326"/>
    </row>
    <row r="1008" spans="2:10" s="134" customFormat="1">
      <c r="B1008" s="144"/>
      <c r="C1008" s="305"/>
      <c r="D1008" s="98"/>
      <c r="E1008" s="305"/>
      <c r="F1008" s="306"/>
      <c r="G1008" s="306"/>
      <c r="H1008" s="326"/>
      <c r="I1008" s="326"/>
      <c r="J1008" s="326"/>
    </row>
    <row r="1009" spans="2:10" s="134" customFormat="1">
      <c r="B1009" s="144"/>
      <c r="C1009" s="305"/>
      <c r="D1009" s="98"/>
      <c r="E1009" s="305"/>
      <c r="F1009" s="306"/>
      <c r="G1009" s="306"/>
      <c r="H1009" s="326"/>
      <c r="I1009" s="326"/>
      <c r="J1009" s="326"/>
    </row>
    <row r="1010" spans="2:10" s="134" customFormat="1">
      <c r="B1010" s="144"/>
      <c r="C1010" s="305"/>
      <c r="D1010" s="98"/>
      <c r="E1010" s="305"/>
      <c r="F1010" s="306"/>
      <c r="G1010" s="306"/>
      <c r="H1010" s="326"/>
      <c r="I1010" s="326"/>
      <c r="J1010" s="326"/>
    </row>
    <row r="1011" spans="2:10" s="134" customFormat="1">
      <c r="B1011" s="144"/>
      <c r="C1011" s="305"/>
      <c r="D1011" s="98"/>
      <c r="E1011" s="305"/>
      <c r="F1011" s="306"/>
      <c r="G1011" s="306"/>
      <c r="H1011" s="326"/>
      <c r="I1011" s="326"/>
      <c r="J1011" s="326"/>
    </row>
    <row r="1012" spans="2:10" s="134" customFormat="1">
      <c r="B1012" s="144"/>
      <c r="C1012" s="305"/>
      <c r="D1012" s="98"/>
      <c r="E1012" s="305"/>
      <c r="F1012" s="306"/>
      <c r="G1012" s="306"/>
      <c r="H1012" s="326"/>
      <c r="I1012" s="326"/>
      <c r="J1012" s="326"/>
    </row>
    <row r="1013" spans="2:10" s="134" customFormat="1">
      <c r="B1013" s="144"/>
      <c r="C1013" s="305"/>
      <c r="D1013" s="98"/>
      <c r="E1013" s="305"/>
      <c r="F1013" s="306"/>
      <c r="G1013" s="306"/>
      <c r="H1013" s="326"/>
      <c r="I1013" s="326"/>
      <c r="J1013" s="326"/>
    </row>
    <row r="1014" spans="2:10" s="134" customFormat="1">
      <c r="B1014" s="144"/>
      <c r="C1014" s="305"/>
      <c r="D1014" s="98"/>
      <c r="E1014" s="305"/>
      <c r="F1014" s="306"/>
      <c r="G1014" s="306"/>
      <c r="H1014" s="326"/>
      <c r="I1014" s="326"/>
      <c r="J1014" s="326"/>
    </row>
    <row r="1015" spans="2:10" s="134" customFormat="1">
      <c r="B1015" s="144"/>
      <c r="C1015" s="305"/>
      <c r="D1015" s="98"/>
      <c r="E1015" s="305"/>
      <c r="F1015" s="306"/>
      <c r="G1015" s="306"/>
      <c r="H1015" s="326"/>
      <c r="I1015" s="326"/>
      <c r="J1015" s="326"/>
    </row>
    <row r="1016" spans="2:10" s="134" customFormat="1">
      <c r="B1016" s="144"/>
      <c r="C1016" s="305"/>
      <c r="D1016" s="98"/>
      <c r="E1016" s="305"/>
      <c r="F1016" s="306"/>
      <c r="G1016" s="306"/>
      <c r="H1016" s="326"/>
      <c r="I1016" s="326"/>
      <c r="J1016" s="326"/>
    </row>
    <row r="1017" spans="2:10" s="134" customFormat="1">
      <c r="B1017" s="144"/>
      <c r="C1017" s="305"/>
      <c r="D1017" s="98"/>
      <c r="E1017" s="305"/>
      <c r="F1017" s="306"/>
      <c r="G1017" s="306"/>
      <c r="H1017" s="326"/>
      <c r="I1017" s="326"/>
      <c r="J1017" s="326"/>
    </row>
    <row r="1018" spans="2:10" s="134" customFormat="1">
      <c r="B1018" s="144"/>
      <c r="C1018" s="305"/>
      <c r="D1018" s="98"/>
      <c r="E1018" s="305"/>
      <c r="F1018" s="306"/>
      <c r="G1018" s="306"/>
      <c r="H1018" s="326"/>
      <c r="I1018" s="326"/>
      <c r="J1018" s="326"/>
    </row>
    <row r="1019" spans="2:10" s="134" customFormat="1">
      <c r="B1019" s="144"/>
      <c r="C1019" s="305"/>
      <c r="D1019" s="98"/>
      <c r="E1019" s="305"/>
      <c r="F1019" s="306"/>
      <c r="G1019" s="306"/>
      <c r="H1019" s="326"/>
      <c r="I1019" s="326"/>
      <c r="J1019" s="326"/>
    </row>
    <row r="1020" spans="2:10" s="134" customFormat="1">
      <c r="B1020" s="144"/>
      <c r="C1020" s="305"/>
      <c r="D1020" s="98"/>
      <c r="E1020" s="305"/>
      <c r="F1020" s="306"/>
      <c r="G1020" s="306"/>
      <c r="H1020" s="326"/>
      <c r="I1020" s="326"/>
      <c r="J1020" s="326"/>
    </row>
    <row r="1021" spans="2:10" s="134" customFormat="1">
      <c r="B1021" s="144"/>
      <c r="C1021" s="305"/>
      <c r="D1021" s="98"/>
      <c r="E1021" s="305"/>
      <c r="F1021" s="306"/>
      <c r="G1021" s="306"/>
      <c r="H1021" s="326"/>
      <c r="I1021" s="326"/>
      <c r="J1021" s="326"/>
    </row>
    <row r="1022" spans="2:10" s="134" customFormat="1">
      <c r="B1022" s="144"/>
      <c r="C1022" s="305"/>
      <c r="D1022" s="98"/>
      <c r="E1022" s="305"/>
      <c r="F1022" s="306"/>
      <c r="G1022" s="306"/>
      <c r="H1022" s="326"/>
      <c r="I1022" s="326"/>
      <c r="J1022" s="326"/>
    </row>
    <row r="1023" spans="2:10" s="134" customFormat="1">
      <c r="B1023" s="144"/>
      <c r="C1023" s="305"/>
      <c r="D1023" s="98"/>
      <c r="E1023" s="305"/>
      <c r="F1023" s="306"/>
      <c r="G1023" s="306"/>
      <c r="H1023" s="326"/>
      <c r="I1023" s="326"/>
      <c r="J1023" s="326"/>
    </row>
    <row r="1024" spans="2:10" s="134" customFormat="1">
      <c r="B1024" s="144"/>
      <c r="C1024" s="305"/>
      <c r="D1024" s="98"/>
      <c r="E1024" s="305"/>
      <c r="F1024" s="306"/>
      <c r="G1024" s="306"/>
      <c r="H1024" s="326"/>
      <c r="I1024" s="326"/>
      <c r="J1024" s="326"/>
    </row>
    <row r="1025" spans="2:10" s="134" customFormat="1">
      <c r="B1025" s="144"/>
      <c r="C1025" s="305"/>
      <c r="D1025" s="98"/>
      <c r="E1025" s="305"/>
      <c r="F1025" s="306"/>
      <c r="G1025" s="306"/>
      <c r="H1025" s="326"/>
      <c r="I1025" s="326"/>
      <c r="J1025" s="326"/>
    </row>
    <row r="1026" spans="2:10" s="134" customFormat="1">
      <c r="B1026" s="144"/>
      <c r="C1026" s="305"/>
      <c r="D1026" s="98"/>
      <c r="E1026" s="305"/>
      <c r="F1026" s="306"/>
      <c r="G1026" s="306"/>
      <c r="H1026" s="326"/>
      <c r="I1026" s="326"/>
      <c r="J1026" s="326"/>
    </row>
    <row r="1027" spans="2:10" s="134" customFormat="1">
      <c r="B1027" s="144"/>
      <c r="C1027" s="305"/>
      <c r="D1027" s="98"/>
      <c r="E1027" s="305"/>
      <c r="F1027" s="306"/>
      <c r="G1027" s="306"/>
      <c r="H1027" s="326"/>
      <c r="I1027" s="326"/>
      <c r="J1027" s="326"/>
    </row>
    <row r="1028" spans="2:10" s="134" customFormat="1">
      <c r="B1028" s="144"/>
      <c r="C1028" s="305"/>
      <c r="D1028" s="98"/>
      <c r="E1028" s="305"/>
      <c r="F1028" s="306"/>
      <c r="G1028" s="306"/>
      <c r="H1028" s="326"/>
      <c r="I1028" s="326"/>
      <c r="J1028" s="326"/>
    </row>
    <row r="1029" spans="2:10" s="134" customFormat="1">
      <c r="B1029" s="144"/>
      <c r="C1029" s="305"/>
      <c r="D1029" s="98"/>
      <c r="E1029" s="305"/>
      <c r="F1029" s="306"/>
      <c r="G1029" s="306"/>
      <c r="H1029" s="326"/>
      <c r="I1029" s="326"/>
      <c r="J1029" s="326"/>
    </row>
    <row r="1030" spans="2:10" s="134" customFormat="1">
      <c r="B1030" s="144"/>
      <c r="C1030" s="305"/>
      <c r="D1030" s="98"/>
      <c r="E1030" s="305"/>
      <c r="F1030" s="306"/>
      <c r="G1030" s="306"/>
      <c r="H1030" s="326"/>
      <c r="I1030" s="326"/>
      <c r="J1030" s="326"/>
    </row>
    <row r="1031" spans="2:10" s="134" customFormat="1">
      <c r="B1031" s="144"/>
      <c r="C1031" s="305"/>
      <c r="D1031" s="98"/>
      <c r="E1031" s="305"/>
      <c r="F1031" s="306"/>
      <c r="G1031" s="306"/>
      <c r="H1031" s="326"/>
      <c r="I1031" s="326"/>
      <c r="J1031" s="326"/>
    </row>
    <row r="1032" spans="2:10" s="134" customFormat="1">
      <c r="B1032" s="144"/>
      <c r="C1032" s="305"/>
      <c r="D1032" s="98"/>
      <c r="E1032" s="305"/>
      <c r="F1032" s="306"/>
      <c r="G1032" s="306"/>
      <c r="H1032" s="326"/>
      <c r="I1032" s="326"/>
      <c r="J1032" s="326"/>
    </row>
    <row r="1033" spans="2:10" s="134" customFormat="1">
      <c r="B1033" s="144"/>
      <c r="C1033" s="305"/>
      <c r="D1033" s="98"/>
      <c r="E1033" s="305"/>
      <c r="F1033" s="306"/>
      <c r="G1033" s="306"/>
      <c r="H1033" s="326"/>
      <c r="I1033" s="326"/>
      <c r="J1033" s="326"/>
    </row>
    <row r="1034" spans="2:10" s="134" customFormat="1">
      <c r="B1034" s="144"/>
      <c r="C1034" s="305"/>
      <c r="D1034" s="98"/>
      <c r="E1034" s="305"/>
      <c r="F1034" s="306"/>
      <c r="G1034" s="306"/>
      <c r="H1034" s="326"/>
      <c r="I1034" s="326"/>
      <c r="J1034" s="326"/>
    </row>
    <row r="1035" spans="2:10" s="134" customFormat="1">
      <c r="B1035" s="144"/>
      <c r="C1035" s="305"/>
      <c r="D1035" s="98"/>
      <c r="E1035" s="305"/>
      <c r="F1035" s="306"/>
      <c r="G1035" s="306"/>
      <c r="H1035" s="326"/>
      <c r="I1035" s="326"/>
      <c r="J1035" s="326"/>
    </row>
    <row r="1036" spans="2:10" s="134" customFormat="1">
      <c r="B1036" s="144"/>
      <c r="C1036" s="305"/>
      <c r="D1036" s="98"/>
      <c r="E1036" s="305"/>
      <c r="F1036" s="306"/>
      <c r="G1036" s="306"/>
      <c r="H1036" s="326"/>
      <c r="I1036" s="326"/>
      <c r="J1036" s="326"/>
    </row>
    <row r="1037" spans="2:10" s="134" customFormat="1">
      <c r="B1037" s="144"/>
      <c r="C1037" s="305"/>
      <c r="D1037" s="98"/>
      <c r="E1037" s="305"/>
      <c r="F1037" s="306"/>
      <c r="G1037" s="306"/>
      <c r="H1037" s="326"/>
      <c r="I1037" s="326"/>
      <c r="J1037" s="326"/>
    </row>
    <row r="1038" spans="2:10" s="134" customFormat="1">
      <c r="B1038" s="144"/>
      <c r="C1038" s="305"/>
      <c r="D1038" s="98"/>
      <c r="E1038" s="305"/>
      <c r="F1038" s="306"/>
      <c r="G1038" s="306"/>
      <c r="H1038" s="326"/>
      <c r="I1038" s="326"/>
      <c r="J1038" s="326"/>
    </row>
    <row r="1039" spans="2:10" s="134" customFormat="1">
      <c r="B1039" s="144"/>
      <c r="C1039" s="305"/>
      <c r="D1039" s="98"/>
      <c r="E1039" s="305"/>
      <c r="F1039" s="306"/>
      <c r="G1039" s="306"/>
      <c r="H1039" s="326"/>
      <c r="I1039" s="326"/>
      <c r="J1039" s="326"/>
    </row>
    <row r="1040" spans="2:10" s="134" customFormat="1">
      <c r="B1040" s="144"/>
      <c r="C1040" s="305"/>
      <c r="D1040" s="98"/>
      <c r="E1040" s="305"/>
      <c r="F1040" s="306"/>
      <c r="G1040" s="306"/>
      <c r="H1040" s="326"/>
      <c r="I1040" s="326"/>
      <c r="J1040" s="326"/>
    </row>
    <row r="1041" spans="2:10" s="134" customFormat="1">
      <c r="B1041" s="144"/>
      <c r="C1041" s="305"/>
      <c r="D1041" s="98"/>
      <c r="E1041" s="305"/>
      <c r="F1041" s="306"/>
      <c r="G1041" s="306"/>
      <c r="H1041" s="326"/>
      <c r="I1041" s="326"/>
      <c r="J1041" s="326"/>
    </row>
    <row r="1042" spans="2:10" s="134" customFormat="1">
      <c r="B1042" s="144"/>
      <c r="C1042" s="305"/>
      <c r="D1042" s="98"/>
      <c r="E1042" s="305"/>
      <c r="F1042" s="306"/>
      <c r="G1042" s="306"/>
      <c r="H1042" s="326"/>
      <c r="I1042" s="326"/>
      <c r="J1042" s="326"/>
    </row>
    <row r="1043" spans="2:10" s="134" customFormat="1">
      <c r="B1043" s="144"/>
      <c r="C1043" s="305"/>
      <c r="D1043" s="98"/>
      <c r="E1043" s="305"/>
      <c r="F1043" s="306"/>
      <c r="G1043" s="306"/>
      <c r="H1043" s="326"/>
      <c r="I1043" s="326"/>
      <c r="J1043" s="326"/>
    </row>
    <row r="1044" spans="2:10" s="134" customFormat="1">
      <c r="B1044" s="144"/>
      <c r="C1044" s="305"/>
      <c r="D1044" s="98"/>
      <c r="E1044" s="305"/>
      <c r="F1044" s="306"/>
      <c r="G1044" s="306"/>
      <c r="H1044" s="326"/>
      <c r="I1044" s="326"/>
      <c r="J1044" s="326"/>
    </row>
    <row r="1045" spans="2:10" s="134" customFormat="1">
      <c r="B1045" s="144"/>
      <c r="C1045" s="305"/>
      <c r="D1045" s="98"/>
      <c r="E1045" s="305"/>
      <c r="F1045" s="306"/>
      <c r="G1045" s="306"/>
      <c r="H1045" s="326"/>
      <c r="I1045" s="326"/>
      <c r="J1045" s="326"/>
    </row>
    <row r="1046" spans="2:10" s="134" customFormat="1">
      <c r="B1046" s="144"/>
      <c r="C1046" s="305"/>
      <c r="D1046" s="98"/>
      <c r="E1046" s="305"/>
      <c r="F1046" s="306"/>
      <c r="G1046" s="306"/>
      <c r="H1046" s="326"/>
      <c r="I1046" s="326"/>
      <c r="J1046" s="326"/>
    </row>
    <row r="1047" spans="2:10" s="134" customFormat="1">
      <c r="B1047" s="144"/>
      <c r="C1047" s="305"/>
      <c r="D1047" s="98"/>
      <c r="E1047" s="305"/>
      <c r="F1047" s="306"/>
      <c r="G1047" s="306"/>
      <c r="H1047" s="326"/>
      <c r="I1047" s="326"/>
      <c r="J1047" s="326"/>
    </row>
    <row r="1048" spans="2:10" s="134" customFormat="1">
      <c r="B1048" s="144"/>
      <c r="C1048" s="305"/>
      <c r="D1048" s="98"/>
      <c r="E1048" s="305"/>
      <c r="F1048" s="306"/>
      <c r="G1048" s="306"/>
      <c r="H1048" s="326"/>
      <c r="I1048" s="326"/>
      <c r="J1048" s="326"/>
    </row>
    <row r="1049" spans="2:10" s="134" customFormat="1">
      <c r="B1049" s="144"/>
      <c r="C1049" s="305"/>
      <c r="D1049" s="98"/>
      <c r="E1049" s="305"/>
      <c r="F1049" s="306"/>
      <c r="G1049" s="306"/>
      <c r="H1049" s="326"/>
      <c r="I1049" s="326"/>
      <c r="J1049" s="326"/>
    </row>
    <row r="1050" spans="2:10" s="134" customFormat="1">
      <c r="B1050" s="144"/>
      <c r="C1050" s="305"/>
      <c r="D1050" s="98"/>
      <c r="E1050" s="305"/>
      <c r="F1050" s="306"/>
      <c r="G1050" s="306"/>
      <c r="H1050" s="326"/>
      <c r="I1050" s="326"/>
      <c r="J1050" s="326"/>
    </row>
    <row r="1051" spans="2:10" s="134" customFormat="1">
      <c r="B1051" s="144"/>
      <c r="C1051" s="305"/>
      <c r="D1051" s="98"/>
      <c r="E1051" s="305"/>
      <c r="F1051" s="306"/>
      <c r="G1051" s="306"/>
      <c r="H1051" s="326"/>
      <c r="I1051" s="326"/>
      <c r="J1051" s="326"/>
    </row>
    <row r="1052" spans="2:10" s="134" customFormat="1">
      <c r="B1052" s="144"/>
      <c r="C1052" s="305"/>
      <c r="D1052" s="98"/>
      <c r="E1052" s="305"/>
      <c r="F1052" s="306"/>
      <c r="G1052" s="306"/>
      <c r="H1052" s="326"/>
      <c r="I1052" s="326"/>
      <c r="J1052" s="326"/>
    </row>
    <row r="1053" spans="2:10" s="134" customFormat="1">
      <c r="B1053" s="144"/>
      <c r="C1053" s="305"/>
      <c r="D1053" s="98"/>
      <c r="E1053" s="305"/>
      <c r="F1053" s="306"/>
      <c r="G1053" s="306"/>
      <c r="H1053" s="326"/>
      <c r="I1053" s="326"/>
      <c r="J1053" s="326"/>
    </row>
  </sheetData>
  <mergeCells count="5">
    <mergeCell ref="A2:E2"/>
    <mergeCell ref="D4:E4"/>
    <mergeCell ref="D5:E5"/>
    <mergeCell ref="D7:E7"/>
    <mergeCell ref="D8:E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showGridLines="0" topLeftCell="A46" zoomScale="120" workbookViewId="0">
      <selection activeCell="F47" sqref="F47"/>
    </sheetView>
  </sheetViews>
  <sheetFormatPr defaultRowHeight="12.75"/>
  <cols>
    <col min="1" max="1" width="6.5703125" customWidth="1"/>
    <col min="2" max="2" width="4.140625" style="11" customWidth="1"/>
    <col min="3" max="3" width="48.28515625" style="10" customWidth="1"/>
    <col min="4" max="4" width="8.5703125" style="11" customWidth="1"/>
    <col min="5" max="5" width="27" style="10" customWidth="1"/>
    <col min="6" max="6" width="11.140625" style="12" customWidth="1"/>
    <col min="7" max="7" width="12.140625" style="12" customWidth="1"/>
    <col min="8" max="8" width="15.85546875" style="15" customWidth="1"/>
    <col min="9" max="9" width="4.7109375" style="15" customWidth="1"/>
    <col min="10" max="10" width="12.28515625" style="10" bestFit="1" customWidth="1"/>
    <col min="11" max="11" width="12.28515625" bestFit="1" customWidth="1"/>
  </cols>
  <sheetData>
    <row r="1" spans="1:10" ht="24.75" customHeight="1" thickBot="1">
      <c r="A1" s="51"/>
      <c r="B1" s="97"/>
      <c r="C1" s="51"/>
      <c r="D1" s="51"/>
      <c r="E1" s="51"/>
      <c r="F1" s="9"/>
      <c r="G1" s="9"/>
      <c r="H1" s="10"/>
      <c r="I1" s="10"/>
    </row>
    <row r="2" spans="1:10" ht="13.5" thickTop="1">
      <c r="G2" s="13"/>
      <c r="H2" s="10"/>
      <c r="I2" s="10"/>
    </row>
    <row r="3" spans="1:10" ht="28.5" customHeight="1">
      <c r="A3" s="647" t="s">
        <v>615</v>
      </c>
      <c r="B3" s="647"/>
      <c r="C3" s="647"/>
      <c r="D3" s="647"/>
      <c r="E3" s="647"/>
      <c r="F3" s="14" t="s">
        <v>5</v>
      </c>
      <c r="G3" s="54">
        <v>0.8</v>
      </c>
      <c r="H3" s="10"/>
      <c r="J3" s="15"/>
    </row>
    <row r="4" spans="1:10" ht="18.75" customHeight="1">
      <c r="C4" s="10" t="s">
        <v>610</v>
      </c>
      <c r="D4" s="34"/>
      <c r="E4" s="34"/>
      <c r="F4" s="14" t="s">
        <v>12</v>
      </c>
      <c r="G4" s="54">
        <v>0.15</v>
      </c>
      <c r="H4" s="10"/>
      <c r="J4" s="15"/>
    </row>
    <row r="5" spans="1:10" ht="19.5" customHeight="1">
      <c r="A5" s="571" t="s">
        <v>20</v>
      </c>
      <c r="B5" s="577"/>
      <c r="C5" s="572" t="s">
        <v>312</v>
      </c>
      <c r="D5" s="648" t="s">
        <v>18</v>
      </c>
      <c r="E5" s="648"/>
      <c r="F5" s="52" t="s">
        <v>34</v>
      </c>
      <c r="G5" s="55">
        <v>3</v>
      </c>
      <c r="H5" s="10"/>
      <c r="J5" s="15"/>
    </row>
    <row r="6" spans="1:10" ht="18.75" customHeight="1">
      <c r="A6" s="572" t="s">
        <v>28</v>
      </c>
      <c r="B6" s="578"/>
      <c r="C6" s="574" t="s">
        <v>612</v>
      </c>
      <c r="D6" s="649" t="str">
        <f>IF($G$5=1,"Kosztorys Inwestorski",IF($G$5=2,F6,F7))</f>
        <v>Urządzenia technologiczne</v>
      </c>
      <c r="E6" s="649"/>
      <c r="F6" s="52" t="s">
        <v>32</v>
      </c>
      <c r="G6" s="53"/>
      <c r="H6" s="10"/>
      <c r="J6" s="15"/>
    </row>
    <row r="7" spans="1:10" ht="20.25" customHeight="1">
      <c r="A7" s="572" t="s">
        <v>29</v>
      </c>
      <c r="B7" s="578"/>
      <c r="C7" s="575" t="s">
        <v>313</v>
      </c>
      <c r="D7" s="572"/>
      <c r="E7" s="572"/>
      <c r="F7" s="52" t="s">
        <v>33</v>
      </c>
      <c r="G7" s="53"/>
      <c r="H7" s="10"/>
      <c r="J7" s="59"/>
    </row>
    <row r="8" spans="1:10" ht="18" customHeight="1">
      <c r="A8" s="572" t="s">
        <v>30</v>
      </c>
      <c r="B8" s="578"/>
      <c r="C8" s="574"/>
      <c r="D8" s="648" t="s">
        <v>19</v>
      </c>
      <c r="E8" s="648"/>
      <c r="F8" s="16"/>
      <c r="G8" s="16"/>
      <c r="H8" s="10"/>
      <c r="J8" s="15"/>
    </row>
    <row r="9" spans="1:10" ht="18.75" customHeight="1">
      <c r="A9" s="572" t="s">
        <v>31</v>
      </c>
      <c r="B9" s="578"/>
      <c r="C9" s="574" t="s">
        <v>52</v>
      </c>
      <c r="D9" s="650" t="s">
        <v>611</v>
      </c>
      <c r="E9" s="650"/>
      <c r="F9" s="16"/>
      <c r="G9" s="16"/>
      <c r="H9" s="10"/>
      <c r="J9" s="15"/>
    </row>
    <row r="10" spans="1:10" ht="7.5" customHeight="1">
      <c r="A10" s="56"/>
      <c r="B10" s="98"/>
      <c r="C10" s="57"/>
      <c r="D10" s="56"/>
      <c r="E10" s="58"/>
      <c r="F10" s="16"/>
      <c r="G10" s="16"/>
      <c r="H10" s="10"/>
      <c r="J10" s="15"/>
    </row>
    <row r="11" spans="1:10" s="2" customFormat="1" ht="9.75" customHeight="1">
      <c r="A11" s="17"/>
      <c r="B11" s="99"/>
      <c r="C11" s="22"/>
      <c r="D11" s="19"/>
      <c r="E11" s="18"/>
      <c r="F11" s="20"/>
      <c r="G11" s="20"/>
      <c r="H11" s="21"/>
      <c r="I11" s="21"/>
      <c r="J11" s="18"/>
    </row>
    <row r="12" spans="1:10" s="8" customFormat="1" ht="32.25" customHeight="1">
      <c r="B12" s="63" t="s">
        <v>15</v>
      </c>
      <c r="C12" s="63" t="s">
        <v>36</v>
      </c>
      <c r="D12" s="63" t="s">
        <v>0</v>
      </c>
      <c r="E12" s="112" t="s">
        <v>38</v>
      </c>
      <c r="F12" s="64" t="s">
        <v>6</v>
      </c>
      <c r="G12" s="64" t="s">
        <v>7</v>
      </c>
      <c r="H12" s="23"/>
      <c r="I12" s="23"/>
      <c r="J12" s="23"/>
    </row>
    <row r="13" spans="1:10" s="5" customFormat="1">
      <c r="B13" s="89">
        <v>1</v>
      </c>
      <c r="C13" s="65" t="s">
        <v>300</v>
      </c>
      <c r="D13" s="66">
        <v>1</v>
      </c>
      <c r="E13" s="67" t="str">
        <f>+IF($G$5=1,G13,IF($G$5=3,"","......… zł"))</f>
        <v/>
      </c>
      <c r="F13" s="77"/>
      <c r="G13" s="69">
        <f>SUM(G14:G24)*D13</f>
        <v>0</v>
      </c>
      <c r="H13" s="26"/>
      <c r="I13" s="26"/>
      <c r="J13" s="26"/>
    </row>
    <row r="14" spans="1:10" s="5" customFormat="1" ht="24">
      <c r="B14" s="91">
        <v>1</v>
      </c>
      <c r="C14" s="73" t="s">
        <v>71</v>
      </c>
      <c r="D14" s="70">
        <v>2</v>
      </c>
      <c r="E14" s="71" t="s">
        <v>62</v>
      </c>
      <c r="F14" s="72"/>
      <c r="G14" s="72">
        <f t="shared" ref="G14:G17" si="0">+F14*D14</f>
        <v>0</v>
      </c>
      <c r="H14" s="26"/>
      <c r="I14" s="26"/>
      <c r="J14" s="26"/>
    </row>
    <row r="15" spans="1:10" s="5" customFormat="1">
      <c r="B15" s="91">
        <f t="shared" ref="B15:B17" si="1">+B14+1</f>
        <v>2</v>
      </c>
      <c r="C15" s="73" t="s">
        <v>63</v>
      </c>
      <c r="D15" s="70">
        <v>2</v>
      </c>
      <c r="E15" s="73" t="s">
        <v>64</v>
      </c>
      <c r="F15" s="72"/>
      <c r="G15" s="72">
        <f t="shared" si="0"/>
        <v>0</v>
      </c>
      <c r="H15" s="26"/>
      <c r="I15" s="26"/>
      <c r="J15" s="26"/>
    </row>
    <row r="16" spans="1:10" s="5" customFormat="1" ht="27.75" customHeight="1">
      <c r="B16" s="91">
        <f t="shared" si="1"/>
        <v>3</v>
      </c>
      <c r="C16" s="73" t="s">
        <v>301</v>
      </c>
      <c r="D16" s="70">
        <v>1</v>
      </c>
      <c r="E16" s="71" t="s">
        <v>302</v>
      </c>
      <c r="F16" s="113"/>
      <c r="G16" s="72">
        <f t="shared" si="0"/>
        <v>0</v>
      </c>
      <c r="H16" s="26"/>
      <c r="I16" s="26"/>
      <c r="J16" s="26"/>
    </row>
    <row r="17" spans="2:10" s="5" customFormat="1" ht="13.5" customHeight="1">
      <c r="B17" s="91">
        <f t="shared" si="1"/>
        <v>4</v>
      </c>
      <c r="C17" s="73" t="s">
        <v>72</v>
      </c>
      <c r="D17" s="70">
        <v>1</v>
      </c>
      <c r="E17" s="73" t="s">
        <v>40</v>
      </c>
      <c r="F17" s="72"/>
      <c r="G17" s="72">
        <f t="shared" si="0"/>
        <v>0</v>
      </c>
      <c r="H17" s="26"/>
      <c r="I17" s="26"/>
      <c r="J17" s="26"/>
    </row>
    <row r="18" spans="2:10" s="5" customFormat="1" ht="13.5" customHeight="1">
      <c r="B18" s="91">
        <f>+B17+1</f>
        <v>5</v>
      </c>
      <c r="C18" s="73" t="s">
        <v>65</v>
      </c>
      <c r="D18" s="70">
        <v>1</v>
      </c>
      <c r="E18" s="73" t="s">
        <v>66</v>
      </c>
      <c r="F18" s="72"/>
      <c r="G18" s="72">
        <f>+F18*D18</f>
        <v>0</v>
      </c>
      <c r="H18" s="26"/>
      <c r="I18" s="26"/>
      <c r="J18" s="26"/>
    </row>
    <row r="19" spans="2:10" s="5" customFormat="1" ht="13.5" customHeight="1">
      <c r="B19" s="91">
        <f t="shared" ref="B19:B24" si="2">+B18+1</f>
        <v>6</v>
      </c>
      <c r="C19" s="376" t="s">
        <v>424</v>
      </c>
      <c r="D19" s="372">
        <v>1</v>
      </c>
      <c r="E19" s="377" t="s">
        <v>425</v>
      </c>
      <c r="F19" s="378"/>
      <c r="G19" s="379">
        <f t="shared" ref="G19:G22" si="3">+F19*D19</f>
        <v>0</v>
      </c>
      <c r="H19" s="26"/>
      <c r="I19" s="26"/>
      <c r="J19" s="26"/>
    </row>
    <row r="20" spans="2:10" s="5" customFormat="1" ht="13.5" customHeight="1">
      <c r="B20" s="91">
        <f t="shared" si="2"/>
        <v>7</v>
      </c>
      <c r="C20" s="376" t="s">
        <v>426</v>
      </c>
      <c r="D20" s="372">
        <v>1</v>
      </c>
      <c r="E20" s="380" t="s">
        <v>35</v>
      </c>
      <c r="F20" s="379"/>
      <c r="G20" s="379">
        <f t="shared" si="3"/>
        <v>0</v>
      </c>
      <c r="H20" s="26"/>
      <c r="I20" s="26"/>
      <c r="J20" s="26"/>
    </row>
    <row r="21" spans="2:10" s="5" customFormat="1" ht="13.5" customHeight="1">
      <c r="B21" s="91">
        <f t="shared" si="2"/>
        <v>8</v>
      </c>
      <c r="C21" s="376" t="s">
        <v>427</v>
      </c>
      <c r="D21" s="372">
        <v>3</v>
      </c>
      <c r="E21" s="381" t="s">
        <v>428</v>
      </c>
      <c r="F21" s="379"/>
      <c r="G21" s="379">
        <f t="shared" si="3"/>
        <v>0</v>
      </c>
      <c r="H21" s="26"/>
      <c r="I21" s="26"/>
      <c r="J21" s="26"/>
    </row>
    <row r="22" spans="2:10" s="5" customFormat="1" ht="13.5" customHeight="1">
      <c r="B22" s="91">
        <f t="shared" si="2"/>
        <v>9</v>
      </c>
      <c r="C22" s="376" t="s">
        <v>429</v>
      </c>
      <c r="D22" s="372">
        <v>3</v>
      </c>
      <c r="E22" s="380" t="s">
        <v>35</v>
      </c>
      <c r="F22" s="379"/>
      <c r="G22" s="379">
        <f t="shared" si="3"/>
        <v>0</v>
      </c>
      <c r="H22" s="26"/>
      <c r="I22" s="26"/>
      <c r="J22" s="26"/>
    </row>
    <row r="23" spans="2:10" s="5" customFormat="1">
      <c r="B23" s="91">
        <f t="shared" si="2"/>
        <v>10</v>
      </c>
      <c r="C23" s="74" t="s">
        <v>2</v>
      </c>
      <c r="D23" s="75">
        <f>+$G$4</f>
        <v>0.15</v>
      </c>
      <c r="E23" s="73" t="s">
        <v>35</v>
      </c>
      <c r="F23" s="76"/>
      <c r="G23" s="76">
        <f>+D23*SUM(G14:G22)</f>
        <v>0</v>
      </c>
      <c r="H23" s="26"/>
      <c r="I23" s="26"/>
      <c r="J23" s="26"/>
    </row>
    <row r="24" spans="2:10" s="5" customFormat="1">
      <c r="B24" s="91">
        <f t="shared" si="2"/>
        <v>11</v>
      </c>
      <c r="C24" s="74" t="s">
        <v>1</v>
      </c>
      <c r="D24" s="75">
        <v>0.3</v>
      </c>
      <c r="E24" s="73" t="s">
        <v>35</v>
      </c>
      <c r="F24" s="76"/>
      <c r="G24" s="76">
        <f>SUM(G14:G23)*D24</f>
        <v>0</v>
      </c>
      <c r="H24" s="26"/>
      <c r="I24" s="26"/>
      <c r="J24" s="26"/>
    </row>
    <row r="25" spans="2:10" s="5" customFormat="1">
      <c r="B25" s="91"/>
      <c r="C25" s="74"/>
      <c r="D25" s="75"/>
      <c r="E25" s="73"/>
      <c r="F25" s="76"/>
      <c r="G25" s="76"/>
      <c r="H25" s="26"/>
      <c r="I25" s="26"/>
      <c r="J25" s="26"/>
    </row>
    <row r="26" spans="2:10" s="5" customFormat="1">
      <c r="B26" s="91"/>
      <c r="C26" s="74"/>
      <c r="D26" s="75"/>
      <c r="E26" s="73"/>
      <c r="F26" s="76"/>
      <c r="G26" s="76"/>
      <c r="H26" s="26"/>
      <c r="I26" s="26"/>
      <c r="J26" s="26"/>
    </row>
    <row r="27" spans="2:10" s="5" customFormat="1">
      <c r="B27" s="91"/>
      <c r="C27" s="74"/>
      <c r="D27" s="75"/>
      <c r="E27" s="73"/>
      <c r="F27" s="76"/>
      <c r="G27" s="76"/>
      <c r="H27" s="26"/>
      <c r="I27" s="26"/>
      <c r="J27" s="26"/>
    </row>
    <row r="28" spans="2:10" s="4" customFormat="1" ht="12">
      <c r="B28" s="89">
        <f>+B13+1</f>
        <v>2</v>
      </c>
      <c r="C28" s="65" t="s">
        <v>46</v>
      </c>
      <c r="D28" s="66" t="s">
        <v>14</v>
      </c>
      <c r="E28" s="67" t="str">
        <f>+IF($G$5=1,G28,IF($G$5=3,"","......… zł"))</f>
        <v/>
      </c>
      <c r="F28" s="78"/>
      <c r="G28" s="69">
        <f>SUM(G29:G37)</f>
        <v>0</v>
      </c>
      <c r="H28" s="24"/>
      <c r="I28" s="24"/>
      <c r="J28" s="24"/>
    </row>
    <row r="29" spans="2:10" s="4" customFormat="1" ht="37.5" customHeight="1">
      <c r="B29" s="91">
        <v>1</v>
      </c>
      <c r="C29" s="92" t="s">
        <v>303</v>
      </c>
      <c r="D29" s="80">
        <v>1</v>
      </c>
      <c r="E29" s="87" t="s">
        <v>304</v>
      </c>
      <c r="F29" s="79"/>
      <c r="G29" s="79">
        <f t="shared" ref="G29:G35" si="4">+F29*D29</f>
        <v>0</v>
      </c>
      <c r="H29" s="24"/>
      <c r="I29" s="24"/>
      <c r="J29" s="24"/>
    </row>
    <row r="30" spans="2:10" s="4" customFormat="1" ht="25.5">
      <c r="B30" s="91">
        <f t="shared" ref="B30:B36" si="5">+B29+1</f>
        <v>2</v>
      </c>
      <c r="C30" s="86" t="s">
        <v>306</v>
      </c>
      <c r="D30" s="80">
        <v>1</v>
      </c>
      <c r="E30" s="87" t="s">
        <v>305</v>
      </c>
      <c r="F30" s="79"/>
      <c r="G30" s="79">
        <f t="shared" si="4"/>
        <v>0</v>
      </c>
      <c r="H30" s="24"/>
      <c r="I30" s="24"/>
      <c r="J30" s="24"/>
    </row>
    <row r="31" spans="2:10" s="7" customFormat="1" ht="27">
      <c r="B31" s="91">
        <f t="shared" si="5"/>
        <v>3</v>
      </c>
      <c r="C31" s="92" t="s">
        <v>307</v>
      </c>
      <c r="D31" s="80">
        <v>1</v>
      </c>
      <c r="E31" s="87" t="s">
        <v>48</v>
      </c>
      <c r="F31" s="79"/>
      <c r="G31" s="79">
        <f t="shared" si="4"/>
        <v>0</v>
      </c>
      <c r="H31" s="25"/>
      <c r="I31" s="25"/>
      <c r="J31" s="25"/>
    </row>
    <row r="32" spans="2:10" s="7" customFormat="1" ht="12">
      <c r="B32" s="91">
        <f>+B31+1</f>
        <v>4</v>
      </c>
      <c r="C32" s="92" t="s">
        <v>49</v>
      </c>
      <c r="D32" s="80">
        <v>1</v>
      </c>
      <c r="E32" s="86" t="s">
        <v>44</v>
      </c>
      <c r="F32" s="79"/>
      <c r="G32" s="79">
        <f t="shared" si="4"/>
        <v>0</v>
      </c>
      <c r="H32" s="25"/>
      <c r="I32" s="25"/>
      <c r="J32" s="25"/>
    </row>
    <row r="33" spans="2:10" s="7" customFormat="1" ht="24">
      <c r="B33" s="91">
        <f>+B32+1</f>
        <v>5</v>
      </c>
      <c r="C33" s="92" t="s">
        <v>308</v>
      </c>
      <c r="D33" s="96">
        <v>1</v>
      </c>
      <c r="E33" s="87" t="s">
        <v>67</v>
      </c>
      <c r="F33" s="79"/>
      <c r="G33" s="79">
        <f t="shared" si="4"/>
        <v>0</v>
      </c>
      <c r="H33" s="25"/>
      <c r="I33" s="25"/>
      <c r="J33" s="25"/>
    </row>
    <row r="34" spans="2:10" s="7" customFormat="1" ht="24">
      <c r="B34" s="91">
        <f t="shared" si="5"/>
        <v>6</v>
      </c>
      <c r="C34" s="92" t="s">
        <v>50</v>
      </c>
      <c r="D34" s="96">
        <v>1</v>
      </c>
      <c r="E34" s="86" t="s">
        <v>51</v>
      </c>
      <c r="F34" s="79"/>
      <c r="G34" s="79">
        <f t="shared" si="4"/>
        <v>0</v>
      </c>
      <c r="H34" s="25"/>
      <c r="I34" s="25"/>
      <c r="J34" s="25"/>
    </row>
    <row r="35" spans="2:10" s="7" customFormat="1" ht="24.75" customHeight="1">
      <c r="B35" s="91">
        <f t="shared" si="5"/>
        <v>7</v>
      </c>
      <c r="C35" s="86" t="s">
        <v>309</v>
      </c>
      <c r="D35" s="96">
        <v>1</v>
      </c>
      <c r="E35" s="87" t="s">
        <v>310</v>
      </c>
      <c r="F35" s="72"/>
      <c r="G35" s="72">
        <f t="shared" si="4"/>
        <v>0</v>
      </c>
      <c r="H35" s="25"/>
      <c r="I35" s="25"/>
      <c r="J35" s="25"/>
    </row>
    <row r="36" spans="2:10" s="1" customFormat="1" ht="12" customHeight="1">
      <c r="B36" s="91">
        <f t="shared" si="5"/>
        <v>8</v>
      </c>
      <c r="C36" s="95" t="s">
        <v>2</v>
      </c>
      <c r="D36" s="75">
        <f>+$G$4</f>
        <v>0.15</v>
      </c>
      <c r="E36" s="86" t="s">
        <v>35</v>
      </c>
      <c r="F36" s="88"/>
      <c r="G36" s="94">
        <f>+D36*SUM(G29:G35)</f>
        <v>0</v>
      </c>
      <c r="H36" s="15"/>
      <c r="I36" s="29"/>
      <c r="J36" s="27"/>
    </row>
    <row r="37" spans="2:10" s="1" customFormat="1">
      <c r="B37" s="91">
        <f>+B36+1</f>
        <v>9</v>
      </c>
      <c r="C37" s="95" t="s">
        <v>1</v>
      </c>
      <c r="D37" s="75">
        <v>0.3</v>
      </c>
      <c r="E37" s="86" t="s">
        <v>35</v>
      </c>
      <c r="F37" s="88"/>
      <c r="G37" s="94">
        <f>SUM(G29:G36)*D37</f>
        <v>0</v>
      </c>
      <c r="H37" s="15"/>
      <c r="I37" s="29"/>
      <c r="J37" s="27"/>
    </row>
    <row r="38" spans="2:10" s="1" customFormat="1" ht="14.25" customHeight="1">
      <c r="B38" s="89">
        <f>+B28+1</f>
        <v>3</v>
      </c>
      <c r="C38" s="65" t="s">
        <v>53</v>
      </c>
      <c r="D38" s="108">
        <v>1</v>
      </c>
      <c r="E38" s="67" t="str">
        <f>+IF($G$5=1,G38,IF($G$5=3,"","......… zł"))</f>
        <v/>
      </c>
      <c r="F38" s="78"/>
      <c r="G38" s="69">
        <f>SUM(G39:G45)*D38</f>
        <v>0</v>
      </c>
      <c r="H38" s="15"/>
      <c r="I38" s="28"/>
      <c r="J38" s="27"/>
    </row>
    <row r="39" spans="2:10" s="1" customFormat="1" ht="26.25" customHeight="1">
      <c r="B39" s="91">
        <v>1</v>
      </c>
      <c r="C39" s="101" t="s">
        <v>59</v>
      </c>
      <c r="D39" s="96">
        <v>1</v>
      </c>
      <c r="E39" s="87" t="s">
        <v>54</v>
      </c>
      <c r="F39" s="109"/>
      <c r="G39" s="110">
        <f>+F39*D39</f>
        <v>0</v>
      </c>
      <c r="H39" s="15"/>
      <c r="I39" s="28"/>
      <c r="J39" s="27"/>
    </row>
    <row r="40" spans="2:10" s="1" customFormat="1" ht="14.25" customHeight="1">
      <c r="B40" s="91">
        <f t="shared" ref="B40:B45" si="6">+B39+1</f>
        <v>2</v>
      </c>
      <c r="C40" s="73" t="s">
        <v>55</v>
      </c>
      <c r="D40" s="96">
        <v>1</v>
      </c>
      <c r="E40" s="73" t="s">
        <v>56</v>
      </c>
      <c r="F40" s="79"/>
      <c r="G40" s="110">
        <f>+F40*D40</f>
        <v>0</v>
      </c>
      <c r="H40" s="15"/>
      <c r="I40" s="28"/>
      <c r="J40" s="27"/>
    </row>
    <row r="41" spans="2:10" s="1" customFormat="1" ht="26.25" customHeight="1">
      <c r="B41" s="91">
        <f t="shared" si="6"/>
        <v>3</v>
      </c>
      <c r="C41" s="111" t="s">
        <v>69</v>
      </c>
      <c r="D41" s="96">
        <v>1</v>
      </c>
      <c r="E41" s="87" t="s">
        <v>70</v>
      </c>
      <c r="F41" s="110"/>
      <c r="G41" s="110">
        <f>+F41*D41</f>
        <v>0</v>
      </c>
      <c r="H41" s="15"/>
      <c r="I41" s="28"/>
      <c r="J41" s="27"/>
    </row>
    <row r="42" spans="2:10" s="1" customFormat="1" ht="14.25" customHeight="1">
      <c r="B42" s="91">
        <f t="shared" si="6"/>
        <v>4</v>
      </c>
      <c r="C42" s="101" t="s">
        <v>57</v>
      </c>
      <c r="D42" s="96">
        <v>1</v>
      </c>
      <c r="E42" s="101" t="s">
        <v>58</v>
      </c>
      <c r="F42" s="110"/>
      <c r="G42" s="110">
        <f>+F42*D42</f>
        <v>0</v>
      </c>
      <c r="H42" s="15"/>
      <c r="I42" s="28"/>
      <c r="J42" s="27"/>
    </row>
    <row r="43" spans="2:10" s="1" customFormat="1" ht="14.25" customHeight="1">
      <c r="B43" s="91">
        <f t="shared" si="6"/>
        <v>5</v>
      </c>
      <c r="C43" s="101" t="s">
        <v>68</v>
      </c>
      <c r="D43" s="96">
        <v>2</v>
      </c>
      <c r="E43" s="101" t="s">
        <v>35</v>
      </c>
      <c r="F43" s="110"/>
      <c r="G43" s="110">
        <f>+F43*D43</f>
        <v>0</v>
      </c>
      <c r="H43" s="15"/>
      <c r="I43" s="28"/>
      <c r="J43" s="27"/>
    </row>
    <row r="44" spans="2:10" s="1" customFormat="1" ht="14.25" customHeight="1">
      <c r="B44" s="91">
        <f t="shared" si="6"/>
        <v>6</v>
      </c>
      <c r="C44" s="74" t="s">
        <v>2</v>
      </c>
      <c r="D44" s="93">
        <f>+$G$4</f>
        <v>0.15</v>
      </c>
      <c r="E44" s="74" t="s">
        <v>35</v>
      </c>
      <c r="F44" s="72"/>
      <c r="G44" s="76">
        <f>+D44*SUM(G39:G42)</f>
        <v>0</v>
      </c>
      <c r="H44" s="15"/>
      <c r="I44" s="28"/>
      <c r="J44" s="27"/>
    </row>
    <row r="45" spans="2:10" s="1" customFormat="1" ht="14.25" customHeight="1">
      <c r="B45" s="91">
        <f t="shared" si="6"/>
        <v>7</v>
      </c>
      <c r="C45" s="74" t="s">
        <v>1</v>
      </c>
      <c r="D45" s="93">
        <v>0.3</v>
      </c>
      <c r="E45" s="73" t="s">
        <v>35</v>
      </c>
      <c r="F45" s="72"/>
      <c r="G45" s="76">
        <f>SUM(G39:G44)*D45</f>
        <v>0</v>
      </c>
      <c r="H45" s="15"/>
      <c r="I45" s="28"/>
      <c r="J45" s="27"/>
    </row>
    <row r="46" spans="2:10" s="1" customFormat="1" ht="14.25" customHeight="1">
      <c r="B46" s="89">
        <v>4</v>
      </c>
      <c r="C46" s="65" t="s">
        <v>504</v>
      </c>
      <c r="D46" s="108">
        <v>1</v>
      </c>
      <c r="E46" s="67" t="str">
        <f>+IF($G$5=1,G46,IF($G$5=3,"","......… zł"))</f>
        <v/>
      </c>
      <c r="F46" s="78"/>
      <c r="G46" s="69">
        <f>SUM(G47)*D46</f>
        <v>0</v>
      </c>
      <c r="H46" s="15"/>
      <c r="I46" s="28"/>
      <c r="J46" s="27"/>
    </row>
    <row r="47" spans="2:10" s="1" customFormat="1" ht="26.25" customHeight="1" thickBot="1">
      <c r="B47" s="91">
        <v>1</v>
      </c>
      <c r="C47" s="101" t="s">
        <v>505</v>
      </c>
      <c r="D47" s="96">
        <v>1</v>
      </c>
      <c r="E47" s="87" t="s">
        <v>506</v>
      </c>
      <c r="F47" s="109"/>
      <c r="G47" s="110">
        <f>+F47*D47</f>
        <v>0</v>
      </c>
      <c r="H47" s="15"/>
      <c r="I47" s="28"/>
      <c r="J47" s="27"/>
    </row>
    <row r="48" spans="2:10" s="3" customFormat="1" ht="25.5" customHeight="1" thickTop="1" thickBot="1">
      <c r="B48" s="100">
        <f>1+B46</f>
        <v>5</v>
      </c>
      <c r="C48" s="81" t="s">
        <v>3</v>
      </c>
      <c r="D48" s="82" t="s">
        <v>37</v>
      </c>
      <c r="E48" s="83" t="str">
        <f>+IF($G$5=1,G48,IF($G$5=3,"","......… zł"))</f>
        <v/>
      </c>
      <c r="F48" s="84"/>
      <c r="G48" s="85">
        <f>G38+G28+G13+G47</f>
        <v>0</v>
      </c>
      <c r="H48" s="411"/>
      <c r="I48" s="15"/>
      <c r="J48" s="30"/>
    </row>
    <row r="49" ht="13.5" thickTop="1"/>
  </sheetData>
  <mergeCells count="5">
    <mergeCell ref="A3:E3"/>
    <mergeCell ref="D5:E5"/>
    <mergeCell ref="D6:E6"/>
    <mergeCell ref="D8:E8"/>
    <mergeCell ref="D9:E9"/>
  </mergeCells>
  <pageMargins left="0.59055118110236227" right="0.59055118110236227" top="0.74803149606299213" bottom="1.29921259842519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Zakresy nazwane</vt:lpstr>
      </vt:variant>
      <vt:variant>
        <vt:i4>1</vt:i4>
      </vt:variant>
    </vt:vector>
  </HeadingPairs>
  <TitlesOfParts>
    <vt:vector size="12" baseType="lpstr">
      <vt:lpstr>Strona tyt.</vt:lpstr>
      <vt:lpstr>WYKAZ CEN DO OFERTY</vt:lpstr>
      <vt:lpstr>KSZ</vt:lpstr>
      <vt:lpstr>RBM </vt:lpstr>
      <vt:lpstr>Sieci zewnetrzne i międzyobiekt</vt:lpstr>
      <vt:lpstr>Drogi Pace Zagospodarowanie ter</vt:lpstr>
      <vt:lpstr>ELEKTROTECHNIKA</vt:lpstr>
      <vt:lpstr>Technologia Oczyszczanie</vt:lpstr>
      <vt:lpstr>T. Gospodarka osady</vt:lpstr>
      <vt:lpstr>Rozruch</vt:lpstr>
      <vt:lpstr>Opis</vt:lpstr>
      <vt:lpstr>'T. Gospodarka osady'!Obszar_wydruku</vt:lpstr>
    </vt:vector>
  </TitlesOfParts>
  <Company>BIO-TECH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ZARNOVSKY...</dc:creator>
  <cp:lastModifiedBy>Iwona Bełkot</cp:lastModifiedBy>
  <cp:lastPrinted>2016-10-03T15:54:47Z</cp:lastPrinted>
  <dcterms:created xsi:type="dcterms:W3CDTF">1999-06-24T12:09:51Z</dcterms:created>
  <dcterms:modified xsi:type="dcterms:W3CDTF">2019-11-19T13:27:41Z</dcterms:modified>
</cp:coreProperties>
</file>